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workbookPassword="DC35" lockStructure="1" lockWindows="1"/>
  <bookViews>
    <workbookView xWindow="120" yWindow="90" windowWidth="11070" windowHeight="13605"/>
  </bookViews>
  <sheets>
    <sheet name="Rezept" sheetId="1" r:id="rId1"/>
    <sheet name="Komponenten" sheetId="2" state="hidden" r:id="rId2"/>
    <sheet name="Formulierungen" sheetId="3" state="hidden" r:id="rId3"/>
  </sheets>
  <definedNames>
    <definedName name="B">Komponenten!$B$7</definedName>
    <definedName name="Co">Komponenten!$B$11</definedName>
    <definedName name="Cu">Komponenten!$B$5</definedName>
    <definedName name="Fe">Komponenten!$B$4</definedName>
    <definedName name="Mn">Komponenten!$B$8</definedName>
    <definedName name="Mo">Komponenten!$B$6</definedName>
    <definedName name="Na">Komponenten!$B$12</definedName>
    <definedName name="Ni">Komponenten!$B$10</definedName>
    <definedName name="Zn">Komponenten!$B$9</definedName>
  </definedNames>
  <calcPr calcId="144525"/>
</workbook>
</file>

<file path=xl/calcChain.xml><?xml version="1.0" encoding="utf-8"?>
<calcChain xmlns="http://schemas.openxmlformats.org/spreadsheetml/2006/main">
  <c r="C21" i="1" l="1"/>
  <c r="F21" i="1" s="1"/>
  <c r="C19" i="1"/>
  <c r="F19" i="1" s="1"/>
  <c r="C18" i="1"/>
  <c r="K19" i="1" l="1"/>
  <c r="K21" i="1"/>
  <c r="M23" i="2"/>
  <c r="L23" i="2"/>
  <c r="M22" i="2"/>
  <c r="L22" i="2"/>
  <c r="K18" i="1" l="1"/>
  <c r="F8" i="1"/>
  <c r="D8" i="1"/>
  <c r="F10" i="1"/>
  <c r="D10" i="1"/>
  <c r="F9" i="1"/>
  <c r="D9" i="1"/>
  <c r="D7" i="1" l="1"/>
  <c r="AO9" i="3" l="1"/>
  <c r="AO8" i="3"/>
  <c r="AO7" i="3"/>
  <c r="AO6" i="3"/>
  <c r="AO5" i="3"/>
  <c r="AO4" i="3"/>
  <c r="K23" i="2" l="1"/>
  <c r="J23" i="2"/>
  <c r="I23" i="2"/>
  <c r="H23" i="2"/>
  <c r="G23" i="2"/>
  <c r="F23" i="2"/>
  <c r="E23" i="2"/>
  <c r="D23" i="2"/>
  <c r="C23" i="2"/>
  <c r="C28" i="1" l="1"/>
  <c r="K24" i="2"/>
  <c r="J24" i="2"/>
  <c r="K22" i="2"/>
  <c r="F28" i="1" l="1"/>
  <c r="K28" i="1"/>
  <c r="AG9" i="3"/>
  <c r="AG8" i="3"/>
  <c r="AG7" i="3"/>
  <c r="AG6" i="3"/>
  <c r="AG5" i="3"/>
  <c r="AG4" i="3"/>
  <c r="C30" i="1" l="1"/>
  <c r="C27" i="1"/>
  <c r="C26" i="1"/>
  <c r="C25" i="1"/>
  <c r="C24" i="1"/>
  <c r="C23" i="1"/>
  <c r="C22" i="1"/>
  <c r="F18" i="1"/>
  <c r="F23" i="1" l="1"/>
  <c r="K23" i="1"/>
  <c r="F25" i="1"/>
  <c r="K25" i="1"/>
  <c r="F27" i="1"/>
  <c r="K27" i="1"/>
  <c r="F24" i="1"/>
  <c r="K24" i="1"/>
  <c r="F26" i="1"/>
  <c r="K26" i="1"/>
  <c r="F30" i="1"/>
  <c r="K30" i="1"/>
  <c r="F22" i="1"/>
  <c r="F31" i="1" s="1"/>
  <c r="K22" i="1"/>
  <c r="F12" i="1"/>
  <c r="D12" i="1"/>
  <c r="F11" i="1"/>
  <c r="D11" i="1"/>
  <c r="AM11" i="3"/>
  <c r="AM9" i="3"/>
  <c r="AM8" i="3"/>
  <c r="AM7" i="3"/>
  <c r="AM6" i="3"/>
  <c r="AM5" i="3"/>
  <c r="AM4" i="3"/>
  <c r="AK9" i="3"/>
  <c r="AK8" i="3"/>
  <c r="AK7" i="3"/>
  <c r="AK6" i="3"/>
  <c r="AK5" i="3"/>
  <c r="AK4" i="3"/>
  <c r="AI9" i="3"/>
  <c r="AI8" i="3"/>
  <c r="AI7" i="3"/>
  <c r="AI6" i="3"/>
  <c r="AI5" i="3"/>
  <c r="AI4" i="3"/>
  <c r="AE9" i="3"/>
  <c r="AE8" i="3"/>
  <c r="AE7" i="3"/>
  <c r="AE6" i="3"/>
  <c r="AE5" i="3"/>
  <c r="AE4" i="3"/>
  <c r="AC9" i="3"/>
  <c r="AC8" i="3"/>
  <c r="AC7" i="3"/>
  <c r="AC6" i="3"/>
  <c r="AC5" i="3"/>
  <c r="AC4" i="3"/>
  <c r="AA8" i="3"/>
  <c r="AA7" i="3"/>
  <c r="AA6" i="3"/>
  <c r="AA5" i="3"/>
  <c r="AA4" i="3"/>
  <c r="F7" i="1"/>
  <c r="F6" i="1"/>
  <c r="D6" i="1"/>
  <c r="G33" i="1" l="1"/>
  <c r="K8" i="3"/>
  <c r="K7" i="3"/>
  <c r="K4" i="3"/>
  <c r="Y11" i="3" l="1"/>
  <c r="M11" i="3"/>
  <c r="Q10" i="3"/>
  <c r="M10" i="3"/>
  <c r="I10" i="3"/>
  <c r="Y9" i="3"/>
  <c r="W9" i="3"/>
  <c r="U9" i="3"/>
  <c r="S9" i="3"/>
  <c r="Q9" i="3"/>
  <c r="O9" i="3"/>
  <c r="M9" i="3"/>
  <c r="I9" i="3"/>
  <c r="G9" i="3"/>
  <c r="E9" i="3"/>
  <c r="C9" i="3"/>
  <c r="Y8" i="3"/>
  <c r="W8" i="3"/>
  <c r="U8" i="3"/>
  <c r="S8" i="3"/>
  <c r="Q8" i="3"/>
  <c r="O8" i="3"/>
  <c r="M8" i="3"/>
  <c r="I8" i="3"/>
  <c r="G8" i="3"/>
  <c r="E8" i="3"/>
  <c r="C8" i="3"/>
  <c r="Y7" i="3"/>
  <c r="W7" i="3"/>
  <c r="U7" i="3"/>
  <c r="S7" i="3"/>
  <c r="Q7" i="3"/>
  <c r="O7" i="3"/>
  <c r="M7" i="3"/>
  <c r="I7" i="3"/>
  <c r="G7" i="3"/>
  <c r="E7" i="3"/>
  <c r="C7" i="3"/>
  <c r="Y6" i="3"/>
  <c r="W6" i="3"/>
  <c r="U6" i="3"/>
  <c r="S6" i="3"/>
  <c r="Q6" i="3"/>
  <c r="O6" i="3"/>
  <c r="M6" i="3"/>
  <c r="I6" i="3"/>
  <c r="G6" i="3"/>
  <c r="E6" i="3"/>
  <c r="C6" i="3"/>
  <c r="Y5" i="3"/>
  <c r="W5" i="3"/>
  <c r="U5" i="3"/>
  <c r="S5" i="3"/>
  <c r="Q5" i="3"/>
  <c r="O5" i="3"/>
  <c r="M5" i="3"/>
  <c r="I5" i="3"/>
  <c r="G5" i="3"/>
  <c r="E5" i="3"/>
  <c r="C5" i="3"/>
  <c r="Y4" i="3"/>
  <c r="W4" i="3"/>
  <c r="U4" i="3"/>
  <c r="S4" i="3"/>
  <c r="Q4" i="3"/>
  <c r="O4" i="3"/>
  <c r="M4" i="3"/>
  <c r="I4" i="3"/>
  <c r="G4" i="3"/>
  <c r="E4" i="3"/>
  <c r="C4" i="3"/>
  <c r="B18" i="2" l="1"/>
  <c r="J22" i="2" s="1"/>
  <c r="B20" i="2"/>
  <c r="B19" i="2"/>
  <c r="D22" i="2" l="1"/>
  <c r="E22" i="2"/>
  <c r="E24" i="2" s="1"/>
  <c r="C22" i="2"/>
  <c r="I22" i="2"/>
  <c r="F22" i="2"/>
  <c r="G22" i="2"/>
  <c r="H22" i="2"/>
  <c r="I24" i="2"/>
  <c r="D24" i="2"/>
  <c r="H24" i="2" l="1"/>
  <c r="C24" i="2"/>
  <c r="G35" i="1"/>
  <c r="G34" i="1"/>
</calcChain>
</file>

<file path=xl/sharedStrings.xml><?xml version="1.0" encoding="utf-8"?>
<sst xmlns="http://schemas.openxmlformats.org/spreadsheetml/2006/main" count="186" uniqueCount="97">
  <si>
    <t xml:space="preserve">Fe </t>
  </si>
  <si>
    <t xml:space="preserve">Mn </t>
  </si>
  <si>
    <t xml:space="preserve">Cu </t>
  </si>
  <si>
    <t xml:space="preserve">Mo </t>
  </si>
  <si>
    <t xml:space="preserve">B </t>
  </si>
  <si>
    <t xml:space="preserve">Zn </t>
  </si>
  <si>
    <t xml:space="preserve">Ni </t>
  </si>
  <si>
    <t xml:space="preserve">Co </t>
  </si>
  <si>
    <t xml:space="preserve">Atomgewichte: </t>
  </si>
  <si>
    <t xml:space="preserve">S </t>
  </si>
  <si>
    <t xml:space="preserve">N </t>
  </si>
  <si>
    <t xml:space="preserve">O </t>
  </si>
  <si>
    <t xml:space="preserve">H </t>
  </si>
  <si>
    <t>Summe:</t>
  </si>
  <si>
    <t xml:space="preserve">Kation: </t>
  </si>
  <si>
    <t xml:space="preserve">Löslichkeit [g/l]: </t>
  </si>
  <si>
    <t xml:space="preserve">Na </t>
  </si>
  <si>
    <t>Borsäure</t>
  </si>
  <si>
    <t>Cobalt(II)-nitrat
Hexahydrat</t>
  </si>
  <si>
    <t>Nickel(II)-sulfat
Heptahydrat</t>
  </si>
  <si>
    <t>Zinksulfat
Heptahydrat</t>
  </si>
  <si>
    <t>Natriummolybdat
Dihydrat</t>
  </si>
  <si>
    <t>Kupfer(II)-sulfat
Pentahydrat</t>
  </si>
  <si>
    <t>Mangan(II)-sulfat
Monohydrat</t>
  </si>
  <si>
    <t>Eisen(II)-sulfat
Heptahydrat</t>
  </si>
  <si>
    <r>
      <t>FeSO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7H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</si>
  <si>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MnSO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</si>
  <si>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MoO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2H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</si>
  <si>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H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BO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</si>
  <si>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ZnSO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7H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</si>
  <si>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NiSO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7H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</si>
  <si>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Co(NO</t>
    </r>
    <r>
      <rPr>
        <b/>
        <vertAlign val="sub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· 6H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</si>
  <si>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O </t>
    </r>
  </si>
  <si>
    <r>
      <t>NO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</t>
    </r>
  </si>
  <si>
    <r>
      <t>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</t>
    </r>
  </si>
  <si>
    <t>Spurenelemente-Formulierungen</t>
  </si>
  <si>
    <t>[ppm]</t>
  </si>
  <si>
    <t>Daniel
Fernandez</t>
  </si>
  <si>
    <t>bez. auf
Fe=1</t>
  </si>
  <si>
    <t>Compo
Pflanzen-Vital</t>
  </si>
  <si>
    <t>DRAK
Ferrdrakon</t>
  </si>
  <si>
    <t>DRAK
KramerDrak</t>
  </si>
  <si>
    <t>LeMaGro
Gromix ME</t>
  </si>
  <si>
    <t>Dennerle
V30</t>
  </si>
  <si>
    <t>Grow More</t>
  </si>
  <si>
    <t>Aqua-Sabi
Mikro Spezial</t>
  </si>
  <si>
    <t>Aqua-Sabi
Mikro Basic</t>
  </si>
  <si>
    <t>Seachem
Flourish</t>
  </si>
  <si>
    <t>Co</t>
  </si>
  <si>
    <t>DRAK
Daydrakon</t>
  </si>
  <si>
    <t xml:space="preserve">Fe: </t>
  </si>
  <si>
    <t xml:space="preserve">Mn: </t>
  </si>
  <si>
    <t xml:space="preserve">B: </t>
  </si>
  <si>
    <t xml:space="preserve">Zn: </t>
  </si>
  <si>
    <t xml:space="preserve">Cu: </t>
  </si>
  <si>
    <t xml:space="preserve">Mo: </t>
  </si>
  <si>
    <t xml:space="preserve">Ni: </t>
  </si>
  <si>
    <t xml:space="preserve">Co: </t>
  </si>
  <si>
    <t>Compo
Vitanica P3</t>
  </si>
  <si>
    <t>Basacote
Plus 3M</t>
  </si>
  <si>
    <t>Compo
Hotrilon</t>
  </si>
  <si>
    <t>Yara
Kristalon™</t>
  </si>
  <si>
    <t>YaraVita ™ Tracer</t>
  </si>
  <si>
    <t>YaraVita ™
Rexolin ABC</t>
  </si>
  <si>
    <t>:</t>
  </si>
  <si>
    <t xml:space="preserve">Verdünnung: </t>
  </si>
  <si>
    <t xml:space="preserve">Anion: </t>
  </si>
  <si>
    <t>–</t>
  </si>
  <si>
    <t>ml</t>
  </si>
  <si>
    <t xml:space="preserve"> g</t>
  </si>
  <si>
    <t>→</t>
  </si>
  <si>
    <t xml:space="preserve"> Mol</t>
  </si>
  <si>
    <t>Σ</t>
  </si>
  <si>
    <t xml:space="preserve"> EDTA</t>
  </si>
  <si>
    <t xml:space="preserve"> HEEDTA</t>
  </si>
  <si>
    <t xml:space="preserve"> DTPA</t>
  </si>
  <si>
    <t>Compo
Mediterrana</t>
  </si>
  <si>
    <t xml:space="preserve">anzusetzende Düngermenge: </t>
  </si>
  <si>
    <t xml:space="preserve">oder: </t>
  </si>
  <si>
    <r>
      <t>CoSO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7H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</si>
  <si>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Tenso
Cocktail</t>
  </si>
  <si>
    <t xml:space="preserve">Vorschlag: </t>
  </si>
  <si>
    <r>
      <t>CuSO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 xml:space="preserve"> · 5H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</si>
  <si>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Gewünschte Endkonzentrationen [mg/l]:</t>
  </si>
  <si>
    <t>Cobalt(II)-sulfat
Heptahydrat</t>
  </si>
  <si>
    <t xml:space="preserve">EDTA Dinatriumsalz-2-hydrat </t>
  </si>
  <si>
    <t xml:space="preserve">HEEDTA Trinatriumsalz Hydrat </t>
  </si>
  <si>
    <t xml:space="preserve">DTPA </t>
  </si>
  <si>
    <t xml:space="preserve"> g/mol):</t>
  </si>
  <si>
    <t>!</t>
  </si>
  <si>
    <t>Eisen(III)-sulfat
Hydrat</t>
  </si>
  <si>
    <r>
      <t>Fe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(SO</t>
    </r>
    <r>
      <rPr>
        <b/>
        <vertAlign val="subscript"/>
        <sz val="11"/>
        <color theme="1"/>
        <rFont val="Calibri"/>
        <family val="2"/>
        <scheme val="minor"/>
      </rPr>
      <t>4)3</t>
    </r>
    <r>
      <rPr>
        <b/>
        <sz val="11"/>
        <color theme="1"/>
        <rFont val="Calibri"/>
        <family val="2"/>
        <scheme val="minor"/>
      </rPr>
      <t xml:space="preserve"> · 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</si>
  <si>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 xml:space="preserve">Ammoniumeisen(III)-sulfat Dodecahydrat </t>
  </si>
  <si>
    <r>
      <t>FeNH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(SO</t>
    </r>
    <r>
      <rPr>
        <b/>
        <vertAlign val="sub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)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· 12H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O </t>
    </r>
  </si>
  <si>
    <t xml:space="preserve">Eisen(II) zu Eisen(III): </t>
  </si>
  <si>
    <t xml:space="preserve">!= </t>
  </si>
  <si>
    <t>Löslichkeit überschritten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</si>
</sst>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\(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4"/>
      <name val="Arial"/>
    </font>
    <font>
      <b/>
      <sz val="10"/>
      <color indexed="10"/>
      <name val="Arial"/>
      <family val="2"/>
    </font>
    <font>
      <b/>
      <sz val="11"/>
      <color theme="5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70">
    <border>
      <left/>
      <right/>
      <top/>
      <bottom/>
      <diagonal/>
    </border>
    <border>
      <left style="medium">
        <color theme="3" tint="0.59996337778862885"/>
      </left>
      <right/>
      <top/>
      <bottom/>
      <diagonal/>
    </border>
    <border>
      <left/>
      <right style="medium">
        <color theme="3" tint="0.59996337778862885"/>
      </right>
      <top/>
      <bottom/>
      <diagonal/>
    </border>
    <border>
      <left style="medium">
        <color theme="3" tint="0.59996337778862885"/>
      </left>
      <right/>
      <top/>
      <bottom style="medium">
        <color theme="3" tint="0.59996337778862885"/>
      </bottom>
      <diagonal/>
    </border>
    <border>
      <left/>
      <right style="medium">
        <color theme="3" tint="0.59996337778862885"/>
      </right>
      <top/>
      <bottom style="medium">
        <color theme="3" tint="0.59996337778862885"/>
      </bottom>
      <diagonal/>
    </border>
    <border>
      <left style="medium">
        <color theme="3" tint="0.59996337778862885"/>
      </left>
      <right style="medium">
        <color theme="3" tint="0.59996337778862885"/>
      </right>
      <top/>
      <bottom/>
      <diagonal/>
    </border>
    <border>
      <left style="medium">
        <color theme="3" tint="0.59996337778862885"/>
      </left>
      <right style="medium">
        <color theme="3" tint="0.59996337778862885"/>
      </right>
      <top/>
      <bottom style="medium">
        <color theme="3" tint="0.59996337778862885"/>
      </bottom>
      <diagonal/>
    </border>
    <border>
      <left style="medium">
        <color theme="3" tint="0.59996337778862885"/>
      </left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 style="medium">
        <color theme="3" tint="0.59996337778862885"/>
      </left>
      <right/>
      <top style="medium">
        <color theme="3" tint="0.59996337778862885"/>
      </top>
      <bottom style="thin">
        <color theme="3" tint="0.59996337778862885"/>
      </bottom>
      <diagonal/>
    </border>
    <border>
      <left/>
      <right style="medium">
        <color theme="3" tint="0.59996337778862885"/>
      </right>
      <top style="medium">
        <color theme="3" tint="0.59996337778862885"/>
      </top>
      <bottom style="thin">
        <color theme="3" tint="0.59996337778862885"/>
      </bottom>
      <diagonal/>
    </border>
    <border>
      <left/>
      <right/>
      <top style="medium">
        <color theme="5" tint="0.39991454817346722"/>
      </top>
      <bottom style="medium">
        <color theme="5" tint="0.39991454817346722"/>
      </bottom>
      <diagonal/>
    </border>
    <border>
      <left/>
      <right style="medium">
        <color theme="5" tint="0.39991454817346722"/>
      </right>
      <top style="medium">
        <color theme="5" tint="0.39991454817346722"/>
      </top>
      <bottom style="medium">
        <color theme="5" tint="0.39991454817346722"/>
      </bottom>
      <diagonal/>
    </border>
    <border>
      <left style="medium">
        <color theme="5" tint="0.39988402966399123"/>
      </left>
      <right/>
      <top style="medium">
        <color theme="5" tint="0.39991454817346722"/>
      </top>
      <bottom style="medium">
        <color theme="5" tint="0.39991454817346722"/>
      </bottom>
      <diagonal/>
    </border>
    <border>
      <left/>
      <right/>
      <top style="medium">
        <color theme="5" tint="0.39991454817346722"/>
      </top>
      <bottom/>
      <diagonal/>
    </border>
    <border>
      <left/>
      <right/>
      <top style="medium">
        <color theme="5" tint="0.39994506668294322"/>
      </top>
      <bottom style="medium">
        <color theme="5" tint="0.39994506668294322"/>
      </bottom>
      <diagonal/>
    </border>
    <border>
      <left style="medium">
        <color theme="5" tint="-0.24994659260841701"/>
      </left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/>
      <top style="medium">
        <color theme="5" tint="-0.24994659260841701"/>
      </top>
      <bottom style="medium">
        <color theme="5" tint="-0.24994659260841701"/>
      </bottom>
      <diagonal/>
    </border>
    <border>
      <left/>
      <right style="medium">
        <color theme="5" tint="-0.24994659260841701"/>
      </right>
      <top style="medium">
        <color theme="5" tint="-0.24994659260841701"/>
      </top>
      <bottom style="medium">
        <color theme="5" tint="-0.24994659260841701"/>
      </bottom>
      <diagonal/>
    </border>
    <border>
      <left style="medium">
        <color theme="5" tint="-0.24994659260841701"/>
      </left>
      <right style="medium">
        <color theme="5" tint="-0.24994659260841701"/>
      </right>
      <top style="medium">
        <color theme="5" tint="-0.24994659260841701"/>
      </top>
      <bottom style="thin">
        <color theme="5" tint="0.39991454817346722"/>
      </bottom>
      <diagonal/>
    </border>
    <border>
      <left/>
      <right/>
      <top/>
      <bottom style="thin">
        <color theme="5" tint="0.39991454817346722"/>
      </bottom>
      <diagonal/>
    </border>
    <border>
      <left/>
      <right style="medium">
        <color theme="5" tint="0.39994506668294322"/>
      </right>
      <top/>
      <bottom style="thin">
        <color theme="5" tint="0.39991454817346722"/>
      </bottom>
      <diagonal/>
    </border>
    <border>
      <left style="medium">
        <color theme="5" tint="-0.24994659260841701"/>
      </left>
      <right style="medium">
        <color theme="5" tint="-0.24994659260841701"/>
      </right>
      <top style="thin">
        <color theme="5" tint="0.39991454817346722"/>
      </top>
      <bottom style="thin">
        <color theme="5" tint="0.39991454817346722"/>
      </bottom>
      <diagonal/>
    </border>
    <border>
      <left/>
      <right/>
      <top style="thin">
        <color theme="5" tint="0.39991454817346722"/>
      </top>
      <bottom style="thin">
        <color theme="5" tint="0.39991454817346722"/>
      </bottom>
      <diagonal/>
    </border>
    <border>
      <left/>
      <right style="medium">
        <color theme="5" tint="0.39994506668294322"/>
      </right>
      <top style="thin">
        <color theme="5" tint="0.39991454817346722"/>
      </top>
      <bottom style="thin">
        <color theme="5" tint="0.39991454817346722"/>
      </bottom>
      <diagonal/>
    </border>
    <border>
      <left/>
      <right/>
      <top style="medium">
        <color theme="5" tint="0.39994506668294322"/>
      </top>
      <bottom/>
      <diagonal/>
    </border>
    <border>
      <left style="medium">
        <color theme="5" tint="-0.24994659260841701"/>
      </left>
      <right/>
      <top style="medium">
        <color theme="5" tint="-0.24994659260841701"/>
      </top>
      <bottom/>
      <diagonal/>
    </border>
    <border>
      <left/>
      <right/>
      <top style="medium">
        <color theme="5" tint="-0.24994659260841701"/>
      </top>
      <bottom/>
      <diagonal/>
    </border>
    <border>
      <left/>
      <right style="medium">
        <color theme="5" tint="-0.24994659260841701"/>
      </right>
      <top style="medium">
        <color theme="5" tint="-0.24994659260841701"/>
      </top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medium">
        <color theme="3" tint="0.59996337778862885"/>
      </bottom>
      <diagonal/>
    </border>
    <border>
      <left style="medium">
        <color theme="5" tint="0.399945066682943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medium">
        <color theme="5" tint="0.39994506668294322"/>
      </left>
      <right style="thin">
        <color theme="5" tint="0.39991454817346722"/>
      </right>
      <top style="thin">
        <color theme="5" tint="0.39991454817346722"/>
      </top>
      <bottom style="medium">
        <color theme="5" tint="0.39994506668294322"/>
      </bottom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medium">
        <color theme="5" tint="0.39994506668294322"/>
      </bottom>
      <diagonal/>
    </border>
    <border>
      <left style="medium">
        <color theme="5" tint="0.39994506668294322"/>
      </left>
      <right style="thin">
        <color theme="5" tint="0.39991454817346722"/>
      </right>
      <top/>
      <bottom style="thin">
        <color theme="5" tint="0.39991454817346722"/>
      </bottom>
      <diagonal/>
    </border>
    <border>
      <left style="thin">
        <color theme="5" tint="0.39991454817346722"/>
      </left>
      <right style="thin">
        <color theme="5" tint="0.39991454817346722"/>
      </right>
      <top/>
      <bottom style="thin">
        <color theme="5" tint="0.39991454817346722"/>
      </bottom>
      <diagonal/>
    </border>
    <border>
      <left style="medium">
        <color theme="5" tint="0.39994506668294322"/>
      </left>
      <right style="thin">
        <color theme="5" tint="0.39991454817346722"/>
      </right>
      <top style="medium">
        <color theme="5" tint="0.39994506668294322"/>
      </top>
      <bottom style="medium">
        <color theme="5" tint="0.39991454817346722"/>
      </bottom>
      <diagonal/>
    </border>
    <border>
      <left style="thin">
        <color theme="5" tint="0.39991454817346722"/>
      </left>
      <right style="thin">
        <color theme="5" tint="0.39991454817346722"/>
      </right>
      <top style="medium">
        <color theme="5" tint="0.39994506668294322"/>
      </top>
      <bottom style="medium">
        <color theme="5" tint="0.39991454817346722"/>
      </bottom>
      <diagonal/>
    </border>
    <border>
      <left style="medium">
        <color theme="5" tint="0.39994506668294322"/>
      </left>
      <right style="thin">
        <color theme="5" tint="0.39991454817346722"/>
      </right>
      <top style="thin">
        <color theme="5" tint="0.39991454817346722"/>
      </top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/>
      <diagonal/>
    </border>
    <border>
      <left/>
      <right/>
      <top style="medium">
        <color theme="5" tint="0.39994506668294322"/>
      </top>
      <bottom style="thin">
        <color theme="5" tint="0.39991454817346722"/>
      </bottom>
      <diagonal/>
    </border>
    <border>
      <left style="medium">
        <color theme="5" tint="-0.24994659260841701"/>
      </left>
      <right/>
      <top style="medium">
        <color theme="5" tint="-0.24994659260841701"/>
      </top>
      <bottom style="thin">
        <color theme="5" tint="0.39991454817346722"/>
      </bottom>
      <diagonal/>
    </border>
    <border>
      <left/>
      <right style="medium">
        <color theme="5" tint="-0.24994659260841701"/>
      </right>
      <top style="medium">
        <color theme="5" tint="-0.24994659260841701"/>
      </top>
      <bottom style="thin">
        <color theme="5" tint="0.39991454817346722"/>
      </bottom>
      <diagonal/>
    </border>
    <border>
      <left style="medium">
        <color theme="5" tint="-0.24994659260841701"/>
      </left>
      <right/>
      <top style="thin">
        <color theme="5" tint="0.39991454817346722"/>
      </top>
      <bottom style="thin">
        <color theme="5" tint="0.39991454817346722"/>
      </bottom>
      <diagonal/>
    </border>
    <border>
      <left/>
      <right style="medium">
        <color theme="5" tint="-0.24994659260841701"/>
      </right>
      <top style="thin">
        <color theme="5" tint="0.39991454817346722"/>
      </top>
      <bottom style="thin">
        <color theme="5" tint="0.39991454817346722"/>
      </bottom>
      <diagonal/>
    </border>
    <border>
      <left style="thick">
        <color theme="5" tint="-0.24994659260841701"/>
      </left>
      <right/>
      <top style="thick">
        <color theme="5" tint="-0.24994659260841701"/>
      </top>
      <bottom/>
      <diagonal/>
    </border>
    <border>
      <left/>
      <right/>
      <top style="thick">
        <color theme="5" tint="-0.24994659260841701"/>
      </top>
      <bottom/>
      <diagonal/>
    </border>
    <border>
      <left/>
      <right style="thick">
        <color theme="5" tint="-0.24994659260841701"/>
      </right>
      <top style="thick">
        <color theme="5" tint="-0.24994659260841701"/>
      </top>
      <bottom/>
      <diagonal/>
    </border>
    <border>
      <left style="thick">
        <color theme="5" tint="-0.24994659260841701"/>
      </left>
      <right/>
      <top/>
      <bottom/>
      <diagonal/>
    </border>
    <border>
      <left/>
      <right style="thick">
        <color theme="5" tint="-0.24994659260841701"/>
      </right>
      <top/>
      <bottom/>
      <diagonal/>
    </border>
    <border>
      <left style="thick">
        <color theme="5" tint="-0.24994659260841701"/>
      </left>
      <right/>
      <top style="medium">
        <color theme="5" tint="0.39991454817346722"/>
      </top>
      <bottom style="medium">
        <color theme="5" tint="0.39991454817346722"/>
      </bottom>
      <diagonal/>
    </border>
    <border>
      <left style="thick">
        <color theme="5" tint="-0.24994659260841701"/>
      </left>
      <right/>
      <top/>
      <bottom style="thin">
        <color theme="5" tint="0.39991454817346722"/>
      </bottom>
      <diagonal/>
    </border>
    <border>
      <left style="thick">
        <color theme="5" tint="-0.24994659260841701"/>
      </left>
      <right/>
      <top style="thin">
        <color theme="5" tint="0.39991454817346722"/>
      </top>
      <bottom style="thin">
        <color theme="5" tint="0.39991454817346722"/>
      </bottom>
      <diagonal/>
    </border>
    <border>
      <left style="thick">
        <color theme="5" tint="-0.24994659260841701"/>
      </left>
      <right/>
      <top style="medium">
        <color theme="5" tint="0.39994506668294322"/>
      </top>
      <bottom/>
      <diagonal/>
    </border>
    <border>
      <left style="thick">
        <color theme="5" tint="-0.24994659260841701"/>
      </left>
      <right/>
      <top style="medium">
        <color theme="5" tint="0.39994506668294322"/>
      </top>
      <bottom style="medium">
        <color theme="5" tint="0.39994506668294322"/>
      </bottom>
      <diagonal/>
    </border>
    <border>
      <left style="thin">
        <color theme="5" tint="0.39991454817346722"/>
      </left>
      <right style="thick">
        <color theme="5" tint="-0.24994659260841701"/>
      </right>
      <top style="medium">
        <color theme="5" tint="0.39994506668294322"/>
      </top>
      <bottom style="medium">
        <color theme="5" tint="0.39991454817346722"/>
      </bottom>
      <diagonal/>
    </border>
    <border>
      <left style="thin">
        <color theme="5" tint="0.39991454817346722"/>
      </left>
      <right style="thick">
        <color theme="5" tint="-0.24994659260841701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1454817346722"/>
      </left>
      <right style="thick">
        <color theme="5" tint="-0.24994659260841701"/>
      </right>
      <top style="thin">
        <color theme="5" tint="0.39991454817346722"/>
      </top>
      <bottom/>
      <diagonal/>
    </border>
    <border>
      <left style="thin">
        <color theme="5" tint="0.39991454817346722"/>
      </left>
      <right style="thick">
        <color theme="5" tint="-0.24994659260841701"/>
      </right>
      <top style="thin">
        <color theme="5" tint="0.39991454817346722"/>
      </top>
      <bottom style="medium">
        <color theme="5" tint="0.39994506668294322"/>
      </bottom>
      <diagonal/>
    </border>
    <border>
      <left style="thick">
        <color theme="5" tint="-0.24994659260841701"/>
      </left>
      <right/>
      <top style="medium">
        <color theme="5" tint="0.39994506668294322"/>
      </top>
      <bottom style="thin">
        <color theme="5" tint="0.39991454817346722"/>
      </bottom>
      <diagonal/>
    </border>
    <border>
      <left style="thick">
        <color theme="5" tint="-0.24994659260841701"/>
      </left>
      <right/>
      <top/>
      <bottom style="thick">
        <color theme="5" tint="-0.24994659260841701"/>
      </bottom>
      <diagonal/>
    </border>
    <border>
      <left/>
      <right/>
      <top/>
      <bottom style="thick">
        <color theme="5" tint="-0.24994659260841701"/>
      </bottom>
      <diagonal/>
    </border>
    <border>
      <left style="medium">
        <color theme="5" tint="-0.24994659260841701"/>
      </left>
      <right/>
      <top/>
      <bottom style="thick">
        <color theme="5" tint="-0.24994659260841701"/>
      </bottom>
      <diagonal/>
    </border>
    <border>
      <left/>
      <right style="medium">
        <color theme="5" tint="-0.24994659260841701"/>
      </right>
      <top/>
      <bottom style="thick">
        <color theme="5" tint="-0.24994659260841701"/>
      </bottom>
      <diagonal/>
    </border>
    <border>
      <left/>
      <right style="thick">
        <color theme="5" tint="-0.24994659260841701"/>
      </right>
      <top/>
      <bottom style="thick">
        <color theme="5" tint="-0.24994659260841701"/>
      </bottom>
      <diagonal/>
    </border>
    <border>
      <left style="thin">
        <color theme="5" tint="0.39991454817346722"/>
      </left>
      <right style="thick">
        <color theme="5" tint="-0.24994659260841701"/>
      </right>
      <top style="medium">
        <color theme="5" tint="0.39991454817346722"/>
      </top>
      <bottom style="thin">
        <color theme="5" tint="0.39991454817346722"/>
      </bottom>
      <diagonal/>
    </border>
    <border>
      <left style="medium">
        <color theme="5" tint="-0.24994659260841701"/>
      </left>
      <right style="medium">
        <color theme="5" tint="-0.24994659260841701"/>
      </right>
      <top/>
      <bottom/>
      <diagonal/>
    </border>
    <border>
      <left/>
      <right/>
      <top style="thin">
        <color theme="5" tint="0.39991454817346722"/>
      </top>
      <bottom/>
      <diagonal/>
    </border>
    <border>
      <left/>
      <right style="medium">
        <color theme="5" tint="0.39994506668294322"/>
      </right>
      <top/>
      <bottom/>
      <diagonal/>
    </border>
    <border>
      <left style="thin">
        <color theme="5" tint="0.39991454817346722"/>
      </left>
      <right style="thick">
        <color theme="5" tint="-0.24994659260841701"/>
      </right>
      <top/>
      <bottom style="thin">
        <color theme="5" tint="0.39991454817346722"/>
      </bottom>
      <diagonal/>
    </border>
  </borders>
  <cellStyleXfs count="2">
    <xf numFmtId="0" fontId="0" fillId="0" borderId="0"/>
    <xf numFmtId="0" fontId="9" fillId="0" borderId="0"/>
  </cellStyleXfs>
  <cellXfs count="12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0" fillId="0" borderId="1" xfId="0" applyBorder="1"/>
    <xf numFmtId="164" fontId="0" fillId="0" borderId="2" xfId="0" applyNumberFormat="1" applyBorder="1"/>
    <xf numFmtId="0" fontId="0" fillId="0" borderId="3" xfId="0" applyBorder="1"/>
    <xf numFmtId="0" fontId="0" fillId="0" borderId="4" xfId="0" applyBorder="1"/>
    <xf numFmtId="164" fontId="0" fillId="0" borderId="1" xfId="0" applyNumberFormat="1" applyBorder="1"/>
    <xf numFmtId="164" fontId="0" fillId="0" borderId="4" xfId="0" applyNumberFormat="1" applyBorder="1"/>
    <xf numFmtId="0" fontId="0" fillId="0" borderId="2" xfId="0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0" fontId="0" fillId="0" borderId="10" xfId="0" applyBorder="1"/>
    <xf numFmtId="0" fontId="0" fillId="0" borderId="11" xfId="0" applyBorder="1" applyAlignment="1">
      <alignment horizontal="right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165" fontId="0" fillId="0" borderId="28" xfId="0" applyNumberFormat="1" applyBorder="1"/>
    <xf numFmtId="0" fontId="0" fillId="0" borderId="28" xfId="0" applyBorder="1"/>
    <xf numFmtId="164" fontId="0" fillId="0" borderId="0" xfId="0" applyNumberFormat="1" applyBorder="1"/>
    <xf numFmtId="164" fontId="0" fillId="0" borderId="29" xfId="0" applyNumberFormat="1" applyBorder="1"/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6" xfId="0" applyNumberFormat="1" applyBorder="1" applyAlignment="1">
      <alignment horizontal="center" textRotation="90"/>
    </xf>
    <xf numFmtId="0" fontId="0" fillId="0" borderId="37" xfId="0" applyNumberFormat="1" applyBorder="1" applyAlignment="1">
      <alignment horizontal="center" textRotation="90"/>
    </xf>
    <xf numFmtId="0" fontId="2" fillId="0" borderId="28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" fillId="0" borderId="40" xfId="0" applyFont="1" applyBorder="1" applyAlignment="1">
      <alignment horizontal="right"/>
    </xf>
    <xf numFmtId="166" fontId="0" fillId="0" borderId="40" xfId="0" applyNumberFormat="1" applyBorder="1" applyAlignment="1">
      <alignment horizontal="right"/>
    </xf>
    <xf numFmtId="0" fontId="0" fillId="0" borderId="40" xfId="0" applyBorder="1" applyAlignment="1">
      <alignment horizontal="left"/>
    </xf>
    <xf numFmtId="0" fontId="1" fillId="0" borderId="22" xfId="0" applyFont="1" applyBorder="1" applyAlignment="1">
      <alignment horizontal="right"/>
    </xf>
    <xf numFmtId="166" fontId="0" fillId="0" borderId="22" xfId="0" applyNumberFormat="1" applyBorder="1" applyAlignment="1">
      <alignment horizontal="right"/>
    </xf>
    <xf numFmtId="0" fontId="0" fillId="0" borderId="22" xfId="0" applyBorder="1" applyAlignment="1">
      <alignment horizontal="left"/>
    </xf>
    <xf numFmtId="164" fontId="0" fillId="0" borderId="41" xfId="0" applyNumberFormat="1" applyBorder="1" applyAlignment="1"/>
    <xf numFmtId="0" fontId="0" fillId="0" borderId="42" xfId="0" applyBorder="1" applyAlignment="1">
      <alignment horizontal="left"/>
    </xf>
    <xf numFmtId="164" fontId="0" fillId="0" borderId="43" xfId="0" applyNumberFormat="1" applyBorder="1" applyAlignment="1"/>
    <xf numFmtId="0" fontId="0" fillId="0" borderId="44" xfId="0" applyBorder="1" applyAlignment="1">
      <alignment horizontal="left"/>
    </xf>
    <xf numFmtId="0" fontId="10" fillId="0" borderId="45" xfId="0" applyFont="1" applyFill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Border="1"/>
    <xf numFmtId="0" fontId="0" fillId="0" borderId="49" xfId="0" applyBorder="1"/>
    <xf numFmtId="0" fontId="0" fillId="0" borderId="50" xfId="0" applyBorder="1"/>
    <xf numFmtId="0" fontId="1" fillId="0" borderId="51" xfId="0" applyFont="1" applyBorder="1" applyAlignment="1">
      <alignment horizontal="right"/>
    </xf>
    <xf numFmtId="0" fontId="11" fillId="0" borderId="0" xfId="0" applyFont="1" applyBorder="1" applyAlignment="1">
      <alignment horizontal="center"/>
    </xf>
    <xf numFmtId="0" fontId="1" fillId="0" borderId="52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Border="1"/>
    <xf numFmtId="0" fontId="0" fillId="0" borderId="53" xfId="0" applyBorder="1"/>
    <xf numFmtId="0" fontId="0" fillId="0" borderId="54" xfId="0" applyBorder="1"/>
    <xf numFmtId="0" fontId="0" fillId="0" borderId="55" xfId="0" applyNumberFormat="1" applyBorder="1" applyAlignment="1">
      <alignment horizontal="center" textRotation="90"/>
    </xf>
    <xf numFmtId="0" fontId="1" fillId="0" borderId="48" xfId="0" applyFont="1" applyBorder="1" applyAlignment="1">
      <alignment horizontal="right"/>
    </xf>
    <xf numFmtId="165" fontId="0" fillId="0" borderId="0" xfId="0" applyNumberFormat="1" applyBorder="1"/>
    <xf numFmtId="0" fontId="0" fillId="2" borderId="56" xfId="0" applyFill="1" applyBorder="1" applyAlignment="1">
      <alignment horizontal="center" vertical="center"/>
    </xf>
    <xf numFmtId="0" fontId="8" fillId="0" borderId="48" xfId="0" applyFont="1" applyBorder="1" applyAlignment="1">
      <alignment horizontal="right"/>
    </xf>
    <xf numFmtId="0" fontId="0" fillId="0" borderId="48" xfId="0" applyBorder="1" applyAlignment="1">
      <alignment horizontal="right"/>
    </xf>
    <xf numFmtId="0" fontId="0" fillId="0" borderId="59" xfId="0" applyBorder="1"/>
    <xf numFmtId="0" fontId="0" fillId="0" borderId="0" xfId="0" applyBorder="1" applyAlignment="1">
      <alignment horizontal="left"/>
    </xf>
    <xf numFmtId="0" fontId="0" fillId="0" borderId="49" xfId="0" applyBorder="1" applyAlignment="1">
      <alignment horizontal="left"/>
    </xf>
    <xf numFmtId="0" fontId="0" fillId="0" borderId="52" xfId="0" applyBorder="1"/>
    <xf numFmtId="0" fontId="0" fillId="0" borderId="60" xfId="0" applyBorder="1"/>
    <xf numFmtId="0" fontId="1" fillId="0" borderId="61" xfId="0" applyFont="1" applyBorder="1" applyAlignment="1">
      <alignment horizontal="right"/>
    </xf>
    <xf numFmtId="166" fontId="0" fillId="0" borderId="61" xfId="0" applyNumberFormat="1" applyBorder="1" applyAlignment="1">
      <alignment horizontal="right"/>
    </xf>
    <xf numFmtId="0" fontId="0" fillId="0" borderId="61" xfId="0" applyBorder="1" applyAlignment="1">
      <alignment horizontal="left"/>
    </xf>
    <xf numFmtId="164" fontId="0" fillId="0" borderId="62" xfId="0" applyNumberFormat="1" applyBorder="1" applyAlignment="1"/>
    <xf numFmtId="0" fontId="0" fillId="0" borderId="63" xfId="0" applyBorder="1" applyAlignment="1">
      <alignment horizontal="left"/>
    </xf>
    <xf numFmtId="0" fontId="0" fillId="0" borderId="64" xfId="0" applyBorder="1" applyAlignment="1">
      <alignment horizontal="left"/>
    </xf>
    <xf numFmtId="0" fontId="0" fillId="0" borderId="67" xfId="0" applyBorder="1" applyAlignment="1">
      <alignment horizontal="center"/>
    </xf>
    <xf numFmtId="0" fontId="0" fillId="0" borderId="68" xfId="0" applyBorder="1"/>
    <xf numFmtId="49" fontId="0" fillId="0" borderId="54" xfId="0" applyNumberFormat="1" applyBorder="1"/>
    <xf numFmtId="49" fontId="1" fillId="0" borderId="14" xfId="0" applyNumberFormat="1" applyFont="1" applyBorder="1" applyAlignment="1">
      <alignment horizontal="right"/>
    </xf>
    <xf numFmtId="0" fontId="0" fillId="2" borderId="34" xfId="0" applyFill="1" applyBorder="1"/>
    <xf numFmtId="0" fontId="0" fillId="2" borderId="35" xfId="0" applyFill="1" applyBorder="1"/>
    <xf numFmtId="0" fontId="0" fillId="2" borderId="69" xfId="0" applyFill="1" applyBorder="1"/>
    <xf numFmtId="0" fontId="0" fillId="0" borderId="25" xfId="0" applyBorder="1" applyAlignment="1">
      <alignment horizontal="center"/>
    </xf>
    <xf numFmtId="0" fontId="0" fillId="2" borderId="38" xfId="0" applyFill="1" applyBorder="1"/>
    <xf numFmtId="0" fontId="0" fillId="2" borderId="39" xfId="0" applyFill="1" applyBorder="1"/>
    <xf numFmtId="0" fontId="0" fillId="2" borderId="57" xfId="0" applyFill="1" applyBorder="1"/>
    <xf numFmtId="0" fontId="0" fillId="0" borderId="18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66" xfId="0" applyBorder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1" fontId="0" fillId="0" borderId="27" xfId="0" applyNumberFormat="1" applyBorder="1" applyAlignment="1" applyProtection="1">
      <alignment horizontal="center"/>
      <protection locked="0"/>
    </xf>
    <xf numFmtId="0" fontId="0" fillId="0" borderId="15" xfId="0" applyBorder="1" applyProtection="1">
      <protection locked="0"/>
    </xf>
    <xf numFmtId="0" fontId="0" fillId="0" borderId="34" xfId="0" applyBorder="1" applyProtection="1">
      <protection locked="0"/>
    </xf>
    <xf numFmtId="0" fontId="0" fillId="0" borderId="35" xfId="0" applyBorder="1" applyProtection="1">
      <protection locked="0"/>
    </xf>
    <xf numFmtId="0" fontId="0" fillId="0" borderId="65" xfId="0" applyBorder="1" applyProtection="1">
      <protection locked="0"/>
    </xf>
    <xf numFmtId="0" fontId="0" fillId="0" borderId="69" xfId="0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0" fontId="0" fillId="0" borderId="56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39" xfId="0" applyBorder="1" applyProtection="1">
      <protection locked="0"/>
    </xf>
    <xf numFmtId="0" fontId="0" fillId="0" borderId="57" xfId="0" applyBorder="1" applyProtection="1">
      <protection locked="0"/>
    </xf>
    <xf numFmtId="0" fontId="0" fillId="0" borderId="32" xfId="0" applyBorder="1" applyProtection="1">
      <protection locked="0"/>
    </xf>
    <xf numFmtId="0" fontId="0" fillId="0" borderId="33" xfId="0" applyBorder="1" applyProtection="1">
      <protection locked="0"/>
    </xf>
    <xf numFmtId="0" fontId="0" fillId="0" borderId="58" xfId="0" applyBorder="1" applyProtection="1">
      <protection locked="0"/>
    </xf>
  </cellXfs>
  <cellStyles count="2">
    <cellStyle name="Standard" xfId="0" builtinId="0"/>
    <cellStyle name="Standard 2" xfId="1"/>
  </cellStyles>
  <dxfs count="8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"/>
  <sheetViews>
    <sheetView windowProtection="1" showGridLines="0" showRowColHeaders="0" tabSelected="1" zoomScaleNormal="100" workbookViewId="0">
      <selection activeCell="C9" sqref="C9"/>
    </sheetView>
  </sheetViews>
  <sheetFormatPr baseColWidth="10" defaultColWidth="11.42578125" defaultRowHeight="15" x14ac:dyDescent="0.25"/>
  <cols>
    <col min="1" max="1" width="5.7109375" customWidth="1"/>
    <col min="2" max="2" width="19.7109375" customWidth="1"/>
    <col min="3" max="3" width="13" customWidth="1"/>
    <col min="4" max="4" width="9.7109375" customWidth="1"/>
    <col min="5" max="5" width="2.85546875" bestFit="1" customWidth="1"/>
    <col min="6" max="6" width="9.7109375" customWidth="1"/>
    <col min="7" max="7" width="7.7109375" customWidth="1"/>
    <col min="8" max="10" width="3.7109375" bestFit="1" customWidth="1"/>
    <col min="11" max="11" width="5.7109375" style="50" customWidth="1"/>
  </cols>
  <sheetData>
    <row r="1" spans="2:10" ht="15.75" thickBot="1" x14ac:dyDescent="0.3"/>
    <row r="2" spans="2:10" ht="19.5" thickTop="1" x14ac:dyDescent="0.3">
      <c r="B2" s="64" t="s">
        <v>83</v>
      </c>
      <c r="C2" s="65"/>
      <c r="D2" s="65"/>
      <c r="E2" s="65"/>
      <c r="F2" s="65"/>
      <c r="G2" s="65"/>
      <c r="H2" s="65"/>
      <c r="I2" s="65"/>
      <c r="J2" s="66"/>
    </row>
    <row r="3" spans="2:10" ht="15.75" thickBot="1" x14ac:dyDescent="0.3">
      <c r="B3" s="67"/>
      <c r="C3" s="68"/>
      <c r="D3" s="68"/>
      <c r="E3" s="68"/>
      <c r="F3" s="68"/>
      <c r="G3" s="68"/>
      <c r="H3" s="68"/>
      <c r="I3" s="68"/>
      <c r="J3" s="69"/>
    </row>
    <row r="4" spans="2:10" ht="15.75" thickBot="1" x14ac:dyDescent="0.3">
      <c r="B4" s="70"/>
      <c r="C4" s="28"/>
      <c r="D4" s="27"/>
      <c r="E4" s="25"/>
      <c r="F4" s="26" t="s">
        <v>81</v>
      </c>
      <c r="G4" s="68"/>
      <c r="H4" s="68"/>
      <c r="I4" s="68"/>
      <c r="J4" s="69"/>
    </row>
    <row r="5" spans="2:10" x14ac:dyDescent="0.25">
      <c r="B5" s="71" t="s">
        <v>50</v>
      </c>
      <c r="C5" s="106">
        <v>1</v>
      </c>
      <c r="D5" s="32">
        <v>1</v>
      </c>
      <c r="E5" s="36" t="s">
        <v>67</v>
      </c>
      <c r="F5" s="33">
        <v>10</v>
      </c>
      <c r="G5" s="72" t="s">
        <v>89</v>
      </c>
      <c r="H5" s="68"/>
      <c r="I5" s="68"/>
      <c r="J5" s="69"/>
    </row>
    <row r="6" spans="2:10" x14ac:dyDescent="0.25">
      <c r="B6" s="73" t="s">
        <v>51</v>
      </c>
      <c r="C6" s="107">
        <v>0.5</v>
      </c>
      <c r="D6" s="34">
        <f>0.4*C5</f>
        <v>0.4</v>
      </c>
      <c r="E6" s="36" t="s">
        <v>67</v>
      </c>
      <c r="F6" s="35">
        <f>0.6*C5</f>
        <v>0.6</v>
      </c>
      <c r="G6" s="72" t="s">
        <v>89</v>
      </c>
      <c r="H6" s="68"/>
      <c r="I6" s="68"/>
      <c r="J6" s="69"/>
    </row>
    <row r="7" spans="2:10" x14ac:dyDescent="0.25">
      <c r="B7" s="73" t="s">
        <v>52</v>
      </c>
      <c r="C7" s="107">
        <v>0.15</v>
      </c>
      <c r="D7" s="34">
        <f>0.15*C5</f>
        <v>0.15</v>
      </c>
      <c r="E7" s="36" t="s">
        <v>67</v>
      </c>
      <c r="F7" s="35">
        <f>0.2*C5</f>
        <v>0.2</v>
      </c>
      <c r="G7" s="72" t="s">
        <v>89</v>
      </c>
      <c r="H7" s="68"/>
      <c r="I7" s="68"/>
      <c r="J7" s="69"/>
    </row>
    <row r="8" spans="2:10" x14ac:dyDescent="0.25">
      <c r="B8" s="73" t="s">
        <v>53</v>
      </c>
      <c r="C8" s="107">
        <v>0.1</v>
      </c>
      <c r="D8" s="34">
        <f>0.06*C5</f>
        <v>0.06</v>
      </c>
      <c r="E8" s="36" t="s">
        <v>67</v>
      </c>
      <c r="F8" s="35">
        <f>0.14*C5</f>
        <v>0.14000000000000001</v>
      </c>
      <c r="G8" s="72" t="s">
        <v>89</v>
      </c>
      <c r="H8" s="68"/>
      <c r="I8" s="68"/>
      <c r="J8" s="69"/>
    </row>
    <row r="9" spans="2:10" x14ac:dyDescent="0.25">
      <c r="B9" s="73" t="s">
        <v>54</v>
      </c>
      <c r="C9" s="107">
        <v>0.15</v>
      </c>
      <c r="D9" s="34">
        <f>0.1*C5</f>
        <v>0.1</v>
      </c>
      <c r="E9" s="36" t="s">
        <v>67</v>
      </c>
      <c r="F9" s="35">
        <f>0.15*C5</f>
        <v>0.15</v>
      </c>
      <c r="G9" s="72" t="s">
        <v>89</v>
      </c>
      <c r="H9" s="68"/>
      <c r="I9" s="68"/>
      <c r="J9" s="69"/>
    </row>
    <row r="10" spans="2:10" x14ac:dyDescent="0.25">
      <c r="B10" s="73" t="s">
        <v>55</v>
      </c>
      <c r="C10" s="107">
        <v>0.03</v>
      </c>
      <c r="D10" s="34">
        <f>0.02*C5</f>
        <v>0.02</v>
      </c>
      <c r="E10" s="36" t="s">
        <v>67</v>
      </c>
      <c r="F10" s="35">
        <f>0.04*C5</f>
        <v>0.04</v>
      </c>
      <c r="G10" s="72" t="s">
        <v>89</v>
      </c>
      <c r="H10" s="68"/>
      <c r="I10" s="68"/>
      <c r="J10" s="69"/>
    </row>
    <row r="11" spans="2:10" x14ac:dyDescent="0.25">
      <c r="B11" s="73" t="s">
        <v>56</v>
      </c>
      <c r="C11" s="107">
        <v>7.0000000000000001E-3</v>
      </c>
      <c r="D11" s="34">
        <f>0.003*C5</f>
        <v>3.0000000000000001E-3</v>
      </c>
      <c r="E11" s="36" t="s">
        <v>67</v>
      </c>
      <c r="F11" s="35">
        <f>0.01*C5</f>
        <v>0.01</v>
      </c>
      <c r="G11" s="72" t="s">
        <v>89</v>
      </c>
      <c r="H11" s="68"/>
      <c r="I11" s="68"/>
      <c r="J11" s="69"/>
    </row>
    <row r="12" spans="2:10" ht="15.75" thickBot="1" x14ac:dyDescent="0.3">
      <c r="B12" s="79" t="s">
        <v>57</v>
      </c>
      <c r="C12" s="108">
        <v>0.01</v>
      </c>
      <c r="D12" s="68">
        <f>0.008*C5</f>
        <v>8.0000000000000002E-3</v>
      </c>
      <c r="E12" s="95" t="s">
        <v>67</v>
      </c>
      <c r="F12" s="96">
        <f>0.013*C5</f>
        <v>1.2999999999999999E-2</v>
      </c>
      <c r="G12" s="72" t="s">
        <v>89</v>
      </c>
      <c r="H12" s="68"/>
      <c r="I12" s="68"/>
      <c r="J12" s="69"/>
    </row>
    <row r="13" spans="2:10" ht="15.75" thickBot="1" x14ac:dyDescent="0.3">
      <c r="B13" s="97"/>
      <c r="C13" s="98" t="s">
        <v>94</v>
      </c>
      <c r="D13" s="109">
        <v>0</v>
      </c>
      <c r="E13" s="30" t="s">
        <v>64</v>
      </c>
      <c r="F13" s="110">
        <v>1</v>
      </c>
      <c r="G13" s="68"/>
      <c r="H13" s="68"/>
      <c r="I13" s="68"/>
      <c r="J13" s="69"/>
    </row>
    <row r="14" spans="2:10" ht="15.75" thickBot="1" x14ac:dyDescent="0.3">
      <c r="B14" s="67"/>
      <c r="C14" s="74" t="s">
        <v>95</v>
      </c>
      <c r="D14" s="75" t="s">
        <v>96</v>
      </c>
      <c r="E14" s="68"/>
      <c r="F14" s="68"/>
      <c r="G14" s="68"/>
      <c r="H14" s="68"/>
      <c r="I14" s="68"/>
      <c r="J14" s="69"/>
    </row>
    <row r="15" spans="2:10" ht="15.75" thickBot="1" x14ac:dyDescent="0.3">
      <c r="B15" s="76"/>
      <c r="C15" s="37" t="s">
        <v>65</v>
      </c>
      <c r="D15" s="102">
        <v>1</v>
      </c>
      <c r="E15" s="38" t="s">
        <v>64</v>
      </c>
      <c r="F15" s="111">
        <v>1000</v>
      </c>
      <c r="G15" s="68"/>
      <c r="H15" s="68"/>
      <c r="I15" s="68"/>
      <c r="J15" s="69"/>
    </row>
    <row r="16" spans="2:10" ht="15.75" thickBot="1" x14ac:dyDescent="0.3">
      <c r="B16" s="77"/>
      <c r="C16" s="29" t="s">
        <v>77</v>
      </c>
      <c r="D16" s="112">
        <v>250</v>
      </c>
      <c r="E16" s="30" t="s">
        <v>68</v>
      </c>
      <c r="F16" s="31"/>
      <c r="G16" s="68"/>
      <c r="H16" s="68"/>
      <c r="I16" s="68"/>
      <c r="J16" s="69"/>
    </row>
    <row r="17" spans="2:11" ht="45.75" thickBot="1" x14ac:dyDescent="0.3">
      <c r="B17" s="67"/>
      <c r="C17" s="68"/>
      <c r="D17" s="68"/>
      <c r="E17" s="68"/>
      <c r="F17" s="68"/>
      <c r="G17" s="68"/>
      <c r="H17" s="47" t="s">
        <v>73</v>
      </c>
      <c r="I17" s="48" t="s">
        <v>74</v>
      </c>
      <c r="J17" s="78" t="s">
        <v>75</v>
      </c>
    </row>
    <row r="18" spans="2:11" ht="18" customHeight="1" x14ac:dyDescent="0.35">
      <c r="B18" s="79" t="s">
        <v>25</v>
      </c>
      <c r="C18" s="43">
        <f>C5*$F$15/Komponenten!C23*D$16/1000000/(D13+F13)*D13</f>
        <v>0</v>
      </c>
      <c r="D18" s="68" t="s">
        <v>69</v>
      </c>
      <c r="E18" s="39" t="s">
        <v>70</v>
      </c>
      <c r="F18" s="80">
        <f>C18*Komponenten!C23/[0]!Fe</f>
        <v>0</v>
      </c>
      <c r="G18" s="68" t="s">
        <v>71</v>
      </c>
      <c r="H18" s="113"/>
      <c r="I18" s="114"/>
      <c r="J18" s="115">
        <v>1</v>
      </c>
      <c r="K18" s="74" t="b">
        <f>C18*1000/$D$16&gt;Komponenten!C26</f>
        <v>0</v>
      </c>
    </row>
    <row r="19" spans="2:11" ht="18" customHeight="1" x14ac:dyDescent="0.35">
      <c r="B19" s="79" t="s">
        <v>91</v>
      </c>
      <c r="C19" s="43">
        <f>C5*$F$15/Komponenten!L23*D$16/1000000/(D13+F13)*F13</f>
        <v>0.93537425015668352</v>
      </c>
      <c r="D19" s="68" t="s">
        <v>69</v>
      </c>
      <c r="E19" s="39" t="s">
        <v>70</v>
      </c>
      <c r="F19" s="80">
        <f>C19*Komponenten!L23/[0]!Fe</f>
        <v>4.4766765153550006E-3</v>
      </c>
      <c r="G19" s="68" t="s">
        <v>71</v>
      </c>
      <c r="H19" s="113">
        <v>1</v>
      </c>
      <c r="I19" s="114"/>
      <c r="J19" s="116"/>
      <c r="K19" s="74" t="b">
        <f>C19*1000/$D$16&gt;Komponenten!L26</f>
        <v>0</v>
      </c>
    </row>
    <row r="20" spans="2:11" ht="18" customHeight="1" x14ac:dyDescent="0.25">
      <c r="B20" s="82" t="s">
        <v>78</v>
      </c>
      <c r="C20" s="43"/>
      <c r="D20" s="68"/>
      <c r="E20" s="39"/>
      <c r="F20" s="80"/>
      <c r="G20" s="68"/>
      <c r="H20" s="99"/>
      <c r="I20" s="100"/>
      <c r="J20" s="101"/>
      <c r="K20" s="74"/>
    </row>
    <row r="21" spans="2:11" ht="18" customHeight="1" x14ac:dyDescent="0.35">
      <c r="B21" s="79" t="s">
        <v>93</v>
      </c>
      <c r="C21" s="43">
        <f>C5*$F$15/Komponenten!M23*D$16/1000000/(D13+F13)*F13</f>
        <v>2.1585782075387234</v>
      </c>
      <c r="D21" s="68" t="s">
        <v>69</v>
      </c>
      <c r="E21" s="39" t="s">
        <v>70</v>
      </c>
      <c r="F21" s="80">
        <f>C21*Komponenten!M23/[0]!Fe</f>
        <v>4.4766765153550015E-3</v>
      </c>
      <c r="G21" s="68" t="s">
        <v>71</v>
      </c>
      <c r="H21" s="113"/>
      <c r="I21" s="114"/>
      <c r="J21" s="116"/>
      <c r="K21" s="74" t="b">
        <f>C21*1000/$D$16&gt;Komponenten!M26</f>
        <v>0</v>
      </c>
    </row>
    <row r="22" spans="2:11" ht="18" customHeight="1" x14ac:dyDescent="0.35">
      <c r="B22" s="79" t="s">
        <v>26</v>
      </c>
      <c r="C22" s="43">
        <f>C6*$F$15/Komponenten!D23*D$16/1000000</f>
        <v>0.38455577196111984</v>
      </c>
      <c r="D22" s="68" t="s">
        <v>69</v>
      </c>
      <c r="E22" s="39" t="s">
        <v>70</v>
      </c>
      <c r="F22" s="80">
        <f>C22*Komponenten!D23/[0]!Mn</f>
        <v>2.2752921475117406E-3</v>
      </c>
      <c r="G22" s="68" t="s">
        <v>71</v>
      </c>
      <c r="H22" s="117">
        <v>1</v>
      </c>
      <c r="I22" s="118"/>
      <c r="J22" s="119"/>
      <c r="K22" s="74" t="b">
        <f>C22*1000/$D$16&gt;Komponenten!D26</f>
        <v>0</v>
      </c>
    </row>
    <row r="23" spans="2:11" ht="18" customHeight="1" x14ac:dyDescent="0.35">
      <c r="B23" s="79" t="s">
        <v>28</v>
      </c>
      <c r="C23" s="43">
        <f>C7*$F$15/Komponenten!G23*D$16/1000000</f>
        <v>0.21447495606326891</v>
      </c>
      <c r="D23" s="68" t="s">
        <v>69</v>
      </c>
      <c r="E23" s="39" t="s">
        <v>70</v>
      </c>
      <c r="F23" s="80">
        <f>C23*Komponenten!G23/[0]!B</f>
        <v>3.4686892979372864E-3</v>
      </c>
      <c r="G23" s="68" t="s">
        <v>71</v>
      </c>
      <c r="H23" s="45"/>
      <c r="I23" s="46"/>
      <c r="J23" s="81"/>
      <c r="K23" s="74" t="b">
        <f>C23*1000/$D$16&gt;Komponenten!G26</f>
        <v>0</v>
      </c>
    </row>
    <row r="24" spans="2:11" ht="18" customHeight="1" x14ac:dyDescent="0.35">
      <c r="B24" s="79" t="s">
        <v>29</v>
      </c>
      <c r="C24" s="43">
        <f>C8*$F$15/Komponenten!H23*D$16/1000000</f>
        <v>0.10995128479657389</v>
      </c>
      <c r="D24" s="68" t="s">
        <v>69</v>
      </c>
      <c r="E24" s="39" t="s">
        <v>70</v>
      </c>
      <c r="F24" s="80">
        <f>C24*Komponenten!H23/[0]!Zn</f>
        <v>3.823799327011319E-4</v>
      </c>
      <c r="G24" s="68" t="s">
        <v>71</v>
      </c>
      <c r="H24" s="117">
        <v>1</v>
      </c>
      <c r="I24" s="118"/>
      <c r="J24" s="119"/>
      <c r="K24" s="53" t="b">
        <f>C24*1000/$D$16&gt;Komponenten!H26</f>
        <v>0</v>
      </c>
    </row>
    <row r="25" spans="2:11" ht="18" customHeight="1" x14ac:dyDescent="0.35">
      <c r="B25" s="79" t="s">
        <v>82</v>
      </c>
      <c r="C25" s="43">
        <f>C9*$F$15/Komponenten!E23*D$16/1000000</f>
        <v>0.14734267302426587</v>
      </c>
      <c r="D25" s="68" t="s">
        <v>69</v>
      </c>
      <c r="E25" s="39" t="s">
        <v>70</v>
      </c>
      <c r="F25" s="80">
        <f>C25*Komponenten!E23/[0]!Cu</f>
        <v>5.9012368992540838E-4</v>
      </c>
      <c r="G25" s="68" t="s">
        <v>71</v>
      </c>
      <c r="H25" s="117">
        <v>1</v>
      </c>
      <c r="I25" s="118"/>
      <c r="J25" s="119"/>
      <c r="K25" s="53" t="b">
        <f>C25*1000/$D$16&gt;Komponenten!E26</f>
        <v>0</v>
      </c>
    </row>
    <row r="26" spans="2:11" ht="18" customHeight="1" x14ac:dyDescent="0.35">
      <c r="B26" s="79" t="s">
        <v>27</v>
      </c>
      <c r="C26" s="43">
        <f>C10*$F$15/Komponenten!F23*D$16/1000000</f>
        <v>1.8911442267611506E-2</v>
      </c>
      <c r="D26" s="68" t="s">
        <v>69</v>
      </c>
      <c r="E26" s="39" t="s">
        <v>70</v>
      </c>
      <c r="F26" s="80">
        <f>C26*Komponenten!F23/Mo</f>
        <v>7.815756565235516E-5</v>
      </c>
      <c r="G26" s="68" t="s">
        <v>71</v>
      </c>
      <c r="H26" s="45"/>
      <c r="I26" s="46"/>
      <c r="J26" s="81"/>
      <c r="K26" s="53" t="b">
        <f>C26*1000/$D$16&gt;Komponenten!F26</f>
        <v>0</v>
      </c>
    </row>
    <row r="27" spans="2:11" ht="18" customHeight="1" x14ac:dyDescent="0.35">
      <c r="B27" s="79" t="s">
        <v>30</v>
      </c>
      <c r="C27" s="43">
        <f>C11*$F$15/Komponenten!I23*D$16/1000000</f>
        <v>8.3740957183991282E-3</v>
      </c>
      <c r="D27" s="68" t="s">
        <v>69</v>
      </c>
      <c r="E27" s="39" t="s">
        <v>70</v>
      </c>
      <c r="F27" s="80">
        <f>C27*Komponenten!I23/[0]!Ni</f>
        <v>2.9816162063619168E-5</v>
      </c>
      <c r="G27" s="68" t="s">
        <v>71</v>
      </c>
      <c r="H27" s="117">
        <v>1</v>
      </c>
      <c r="I27" s="118"/>
      <c r="J27" s="119"/>
      <c r="K27" s="53" t="b">
        <f>C27*1000/$D$16&gt;Komponenten!I26</f>
        <v>0</v>
      </c>
    </row>
    <row r="28" spans="2:11" ht="18" customHeight="1" x14ac:dyDescent="0.35">
      <c r="B28" s="79" t="s">
        <v>79</v>
      </c>
      <c r="C28" s="43">
        <f>C12*$F$15/Komponenten!K23*D$16/1000000</f>
        <v>1.192445658629291E-2</v>
      </c>
      <c r="D28" s="68" t="s">
        <v>69</v>
      </c>
      <c r="E28" s="39" t="s">
        <v>70</v>
      </c>
      <c r="F28" s="80">
        <f>C28*Komponenten!K23/[0]!Co</f>
        <v>4.242105441772861E-5</v>
      </c>
      <c r="G28" s="68" t="s">
        <v>71</v>
      </c>
      <c r="H28" s="120">
        <v>1</v>
      </c>
      <c r="I28" s="121"/>
      <c r="J28" s="122"/>
      <c r="K28" s="53" t="b">
        <f>C28*1000/$D$16&gt;Komponenten!K26</f>
        <v>0</v>
      </c>
    </row>
    <row r="29" spans="2:11" ht="18" customHeight="1" x14ac:dyDescent="0.25">
      <c r="B29" s="82" t="s">
        <v>78</v>
      </c>
      <c r="C29" s="43"/>
      <c r="D29" s="68"/>
      <c r="E29" s="39"/>
      <c r="F29" s="80"/>
      <c r="G29" s="68"/>
      <c r="H29" s="103"/>
      <c r="I29" s="104"/>
      <c r="J29" s="105"/>
      <c r="K29" s="74"/>
    </row>
    <row r="30" spans="2:11" ht="18" customHeight="1" thickBot="1" x14ac:dyDescent="0.4">
      <c r="B30" s="79" t="s">
        <v>31</v>
      </c>
      <c r="C30" s="43">
        <f>C12*$F$15/Komponenten!J23*D$16/1000000</f>
        <v>1.2345790982980675E-2</v>
      </c>
      <c r="D30" s="68" t="s">
        <v>69</v>
      </c>
      <c r="E30" s="39" t="s">
        <v>70</v>
      </c>
      <c r="F30" s="80">
        <f>C30*Komponenten!J23/[0]!Co</f>
        <v>4.242105441772861E-5</v>
      </c>
      <c r="G30" s="68" t="s">
        <v>71</v>
      </c>
      <c r="H30" s="123">
        <v>1</v>
      </c>
      <c r="I30" s="124"/>
      <c r="J30" s="125"/>
      <c r="K30" s="53" t="b">
        <f>C30*1000/$D$16&gt;Komponenten!J26</f>
        <v>0</v>
      </c>
    </row>
    <row r="31" spans="2:11" ht="18" customHeight="1" thickTop="1" x14ac:dyDescent="0.25">
      <c r="B31" s="83"/>
      <c r="C31" s="68"/>
      <c r="D31" s="68"/>
      <c r="E31" s="49" t="s">
        <v>72</v>
      </c>
      <c r="F31" s="41">
        <f>SUM(F18:F28)</f>
        <v>1.5820232880919268E-2</v>
      </c>
      <c r="G31" s="42" t="s">
        <v>71</v>
      </c>
      <c r="H31" s="68"/>
      <c r="I31" s="68"/>
      <c r="J31" s="69"/>
      <c r="K31" s="51"/>
    </row>
    <row r="32" spans="2:11" ht="15.75" thickBot="1" x14ac:dyDescent="0.3">
      <c r="B32" s="83"/>
      <c r="C32" s="68"/>
      <c r="D32" s="68"/>
      <c r="E32" s="68"/>
      <c r="F32" s="68"/>
      <c r="G32" s="68"/>
      <c r="H32" s="68"/>
      <c r="I32" s="68"/>
      <c r="J32" s="69"/>
    </row>
    <row r="33" spans="2:11" x14ac:dyDescent="0.25">
      <c r="B33" s="84"/>
      <c r="C33" s="54" t="s">
        <v>85</v>
      </c>
      <c r="D33" s="55">
        <v>372.24</v>
      </c>
      <c r="E33" s="56" t="s">
        <v>88</v>
      </c>
      <c r="F33" s="56"/>
      <c r="G33" s="60">
        <f>SUMPRODUCT(H$18:H$30,$F$18:$F$30)*D33</f>
        <v>2.918037958311491</v>
      </c>
      <c r="H33" s="61" t="s">
        <v>69</v>
      </c>
      <c r="I33" s="85"/>
      <c r="J33" s="86"/>
      <c r="K33" s="52"/>
    </row>
    <row r="34" spans="2:11" x14ac:dyDescent="0.25">
      <c r="B34" s="87"/>
      <c r="C34" s="57" t="s">
        <v>86</v>
      </c>
      <c r="D34" s="58">
        <v>344.21</v>
      </c>
      <c r="E34" s="59" t="s">
        <v>88</v>
      </c>
      <c r="F34" s="59"/>
      <c r="G34" s="62">
        <f>SUMPRODUCT(I$18:I$30,$F$18:$F$30)*D34</f>
        <v>0</v>
      </c>
      <c r="H34" s="63" t="s">
        <v>69</v>
      </c>
      <c r="I34" s="85"/>
      <c r="J34" s="86"/>
      <c r="K34" s="52"/>
    </row>
    <row r="35" spans="2:11" ht="15.75" thickBot="1" x14ac:dyDescent="0.3">
      <c r="B35" s="88"/>
      <c r="C35" s="89" t="s">
        <v>87</v>
      </c>
      <c r="D35" s="90">
        <v>393.35</v>
      </c>
      <c r="E35" s="91" t="s">
        <v>88</v>
      </c>
      <c r="F35" s="91"/>
      <c r="G35" s="92">
        <f>SUMPRODUCT(J$18:J$30,$F$18:$F$30)*D35</f>
        <v>0</v>
      </c>
      <c r="H35" s="93" t="s">
        <v>69</v>
      </c>
      <c r="I35" s="91"/>
      <c r="J35" s="94"/>
      <c r="K35" s="52"/>
    </row>
    <row r="36" spans="2:11" ht="15.75" thickTop="1" x14ac:dyDescent="0.25">
      <c r="B36" s="40"/>
      <c r="C36" s="40"/>
      <c r="D36" s="40"/>
      <c r="E36" s="40"/>
      <c r="F36" s="40"/>
      <c r="G36" s="40"/>
      <c r="H36" s="40"/>
      <c r="I36" s="40"/>
      <c r="J36" s="40"/>
      <c r="K36" s="52"/>
    </row>
    <row r="37" spans="2:11" x14ac:dyDescent="0.25">
      <c r="B37" s="40"/>
      <c r="C37" s="40"/>
      <c r="D37" s="40"/>
      <c r="E37" s="40"/>
      <c r="F37" s="40"/>
      <c r="G37" s="40"/>
      <c r="H37" s="40"/>
      <c r="I37" s="40"/>
      <c r="J37" s="40"/>
      <c r="K37" s="52"/>
    </row>
    <row r="38" spans="2:11" x14ac:dyDescent="0.25">
      <c r="B38" s="40"/>
      <c r="C38" s="40"/>
      <c r="D38" s="40"/>
      <c r="E38" s="40"/>
      <c r="F38" s="40"/>
      <c r="G38" s="40"/>
      <c r="H38" s="40"/>
      <c r="I38" s="40"/>
      <c r="J38" s="40"/>
      <c r="K38" s="52"/>
    </row>
    <row r="39" spans="2:11" x14ac:dyDescent="0.25">
      <c r="B39" s="40"/>
      <c r="C39" s="40"/>
      <c r="D39" s="40"/>
      <c r="E39" s="40"/>
      <c r="F39" s="40"/>
      <c r="G39" s="40"/>
      <c r="H39" s="40"/>
      <c r="I39" s="40"/>
      <c r="J39" s="40"/>
      <c r="K39" s="52"/>
    </row>
    <row r="40" spans="2:11" x14ac:dyDescent="0.25">
      <c r="B40" s="40"/>
      <c r="C40" s="40"/>
      <c r="D40" s="40"/>
      <c r="E40" s="40"/>
      <c r="F40" s="40"/>
      <c r="G40" s="40"/>
      <c r="H40" s="40"/>
      <c r="I40" s="40"/>
      <c r="J40" s="40"/>
      <c r="K40" s="52"/>
    </row>
    <row r="41" spans="2:11" x14ac:dyDescent="0.25">
      <c r="B41" s="40"/>
      <c r="C41" s="40"/>
      <c r="D41" s="40"/>
      <c r="E41" s="40"/>
      <c r="F41" s="40"/>
      <c r="G41" s="40"/>
      <c r="H41" s="40"/>
      <c r="I41" s="40"/>
      <c r="J41" s="40"/>
      <c r="K41" s="52"/>
    </row>
    <row r="42" spans="2:11" x14ac:dyDescent="0.25">
      <c r="B42" s="40"/>
      <c r="C42" s="40"/>
      <c r="D42" s="40"/>
      <c r="E42" s="40"/>
      <c r="F42" s="40"/>
      <c r="G42" s="40"/>
      <c r="H42" s="40"/>
      <c r="I42" s="40"/>
      <c r="J42" s="40"/>
      <c r="K42" s="52"/>
    </row>
    <row r="43" spans="2:11" x14ac:dyDescent="0.25">
      <c r="B43" s="40"/>
      <c r="C43" s="40"/>
      <c r="D43" s="40"/>
      <c r="E43" s="40"/>
      <c r="F43" s="40"/>
      <c r="G43" s="40"/>
      <c r="H43" s="40"/>
      <c r="I43" s="40"/>
      <c r="J43" s="40"/>
      <c r="K43" s="52"/>
    </row>
    <row r="44" spans="2:11" x14ac:dyDescent="0.25">
      <c r="B44" s="40"/>
      <c r="C44" s="40"/>
      <c r="D44" s="40"/>
      <c r="E44" s="40"/>
      <c r="F44" s="40"/>
      <c r="G44" s="40"/>
      <c r="H44" s="40"/>
      <c r="I44" s="40"/>
      <c r="J44" s="40"/>
      <c r="K44" s="52"/>
    </row>
    <row r="45" spans="2:11" x14ac:dyDescent="0.25">
      <c r="B45" s="40"/>
      <c r="C45" s="40"/>
      <c r="D45" s="40"/>
      <c r="E45" s="40"/>
      <c r="F45" s="40"/>
      <c r="G45" s="40"/>
      <c r="H45" s="40"/>
      <c r="I45" s="40"/>
      <c r="J45" s="40"/>
      <c r="K45" s="52"/>
    </row>
  </sheetData>
  <sheetProtection password="DC35" sheet="1" objects="1" scenarios="1" selectLockedCells="1"/>
  <conditionalFormatting sqref="G5 C14:D14">
    <cfRule type="expression" dxfId="7" priority="9">
      <formula>OR($K$18,$K$19,$K$21)</formula>
    </cfRule>
  </conditionalFormatting>
  <conditionalFormatting sqref="G6 C14:D14">
    <cfRule type="expression" dxfId="6" priority="8">
      <formula>$K$22</formula>
    </cfRule>
  </conditionalFormatting>
  <conditionalFormatting sqref="G7 C14:D14">
    <cfRule type="expression" dxfId="5" priority="7">
      <formula>$K$23</formula>
    </cfRule>
  </conditionalFormatting>
  <conditionalFormatting sqref="G8 C14:D14">
    <cfRule type="expression" dxfId="4" priority="6">
      <formula>$K$24</formula>
    </cfRule>
  </conditionalFormatting>
  <conditionalFormatting sqref="G9 C14:D14">
    <cfRule type="expression" dxfId="3" priority="5">
      <formula>$K$25</formula>
    </cfRule>
  </conditionalFormatting>
  <conditionalFormatting sqref="G10 C14:D14">
    <cfRule type="expression" dxfId="2" priority="4">
      <formula>$K$26</formula>
    </cfRule>
  </conditionalFormatting>
  <conditionalFormatting sqref="G11 C14:D14">
    <cfRule type="expression" dxfId="1" priority="2">
      <formula>$K$27</formula>
    </cfRule>
  </conditionalFormatting>
  <conditionalFormatting sqref="G12 C14:D14">
    <cfRule type="expression" dxfId="0" priority="1">
      <formula>OR($K$28,$K$30)</formula>
    </cfRule>
  </conditionalFormatting>
  <dataValidations count="3">
    <dataValidation type="custom" errorStyle="warning" allowBlank="1" showErrorMessage="1" errorTitle="Warnung" error="Summe (EDTA+HEEDTA+DTPA) ≤ 1!" sqref="H21:J22 H24:J25 H18:J19 H27:J28 H30:J30">
      <formula1>(SUM($H18:$J18)&lt;=1)</formula1>
    </dataValidation>
    <dataValidation type="custom" allowBlank="1" showInputMessage="1" showErrorMessage="1" errorTitle="Unzulässige Eingabe" error="Dürfen nicht beide &quot;0&quot; sein." sqref="D13">
      <formula1>((D13+F13)&gt;0)</formula1>
    </dataValidation>
    <dataValidation type="custom" allowBlank="1" showInputMessage="1" showErrorMessage="1" errorTitle="Unzulässige Eingabe" error="Dürfen nicht beide &quot;0&quot; sein." sqref="F13">
      <formula1>((D13+F13)&gt;0)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6"/>
  <sheetViews>
    <sheetView windowProtection="1" zoomScaleNormal="100" workbookViewId="0">
      <pane xSplit="2" topLeftCell="C1" activePane="topRight" state="frozen"/>
      <selection pane="topRight" activeCell="F11" sqref="F11"/>
    </sheetView>
  </sheetViews>
  <sheetFormatPr baseColWidth="10" defaultRowHeight="15" x14ac:dyDescent="0.25"/>
  <cols>
    <col min="1" max="1" width="9.28515625" customWidth="1"/>
    <col min="2" max="2" width="7.5703125" customWidth="1"/>
    <col min="3" max="3" width="14.5703125" bestFit="1" customWidth="1"/>
    <col min="4" max="4" width="17.28515625" bestFit="1" customWidth="1"/>
    <col min="5" max="5" width="15.5703125" bestFit="1" customWidth="1"/>
    <col min="6" max="6" width="17.140625" bestFit="1" customWidth="1"/>
    <col min="7" max="7" width="9.28515625" bestFit="1" customWidth="1"/>
    <col min="8" max="8" width="12.42578125" bestFit="1" customWidth="1"/>
    <col min="9" max="10" width="15.28515625" bestFit="1" customWidth="1"/>
    <col min="11" max="11" width="15.5703125" bestFit="1" customWidth="1"/>
    <col min="12" max="12" width="15.140625" bestFit="1" customWidth="1"/>
    <col min="13" max="13" width="25.85546875" bestFit="1" customWidth="1"/>
  </cols>
  <sheetData>
    <row r="1" spans="1:24" s="5" customFormat="1" ht="31.5" x14ac:dyDescent="0.25">
      <c r="C1" s="5" t="s">
        <v>24</v>
      </c>
      <c r="D1" s="5" t="s">
        <v>23</v>
      </c>
      <c r="E1" s="5" t="s">
        <v>22</v>
      </c>
      <c r="F1" s="5" t="s">
        <v>21</v>
      </c>
      <c r="G1" s="8" t="s">
        <v>17</v>
      </c>
      <c r="H1" s="5" t="s">
        <v>20</v>
      </c>
      <c r="I1" s="5" t="s">
        <v>19</v>
      </c>
      <c r="J1" s="5" t="s">
        <v>18</v>
      </c>
      <c r="K1" s="5" t="s">
        <v>84</v>
      </c>
      <c r="L1" s="5" t="s">
        <v>90</v>
      </c>
      <c r="M1" s="5" t="s">
        <v>92</v>
      </c>
    </row>
    <row r="2" spans="1:24" ht="18" customHeight="1" x14ac:dyDescent="0.35">
      <c r="C2" s="6" t="s">
        <v>25</v>
      </c>
      <c r="D2" s="6" t="s">
        <v>26</v>
      </c>
      <c r="E2" s="6" t="s">
        <v>82</v>
      </c>
      <c r="F2" s="6" t="s">
        <v>27</v>
      </c>
      <c r="G2" s="6" t="s">
        <v>28</v>
      </c>
      <c r="H2" s="6" t="s">
        <v>29</v>
      </c>
      <c r="I2" s="6" t="s">
        <v>30</v>
      </c>
      <c r="J2" s="6" t="s">
        <v>31</v>
      </c>
      <c r="K2" s="6" t="s">
        <v>79</v>
      </c>
      <c r="L2" s="6" t="s">
        <v>91</v>
      </c>
      <c r="M2" s="6" t="s">
        <v>93</v>
      </c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8" customHeight="1" x14ac:dyDescent="0.25">
      <c r="B3" s="2" t="s">
        <v>8</v>
      </c>
      <c r="C3" s="6"/>
      <c r="D3" s="6"/>
      <c r="E3" s="6"/>
      <c r="F3" s="6"/>
      <c r="G3" s="6"/>
      <c r="H3" s="6"/>
      <c r="I3" s="6"/>
      <c r="J3" s="6"/>
      <c r="K3" s="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8" customHeight="1" x14ac:dyDescent="0.25">
      <c r="A4" s="2" t="s">
        <v>0</v>
      </c>
      <c r="B4" s="3">
        <v>55.844999999999999</v>
      </c>
      <c r="C4">
        <v>1</v>
      </c>
      <c r="L4">
        <v>2</v>
      </c>
      <c r="M4">
        <v>1</v>
      </c>
    </row>
    <row r="5" spans="1:24" ht="18" customHeight="1" x14ac:dyDescent="0.25">
      <c r="A5" s="2" t="s">
        <v>2</v>
      </c>
      <c r="B5" s="3">
        <v>63.545999999999999</v>
      </c>
      <c r="E5">
        <v>1</v>
      </c>
    </row>
    <row r="6" spans="1:24" ht="18" customHeight="1" x14ac:dyDescent="0.25">
      <c r="A6" s="2" t="s">
        <v>3</v>
      </c>
      <c r="B6" s="3">
        <v>95.96</v>
      </c>
      <c r="F6">
        <v>1</v>
      </c>
    </row>
    <row r="7" spans="1:24" ht="18" customHeight="1" x14ac:dyDescent="0.25">
      <c r="A7" s="2" t="s">
        <v>4</v>
      </c>
      <c r="B7" s="3">
        <v>10.811</v>
      </c>
      <c r="G7">
        <v>1</v>
      </c>
    </row>
    <row r="8" spans="1:24" ht="18" customHeight="1" x14ac:dyDescent="0.25">
      <c r="A8" s="2" t="s">
        <v>1</v>
      </c>
      <c r="B8" s="3">
        <v>54.938000000000002</v>
      </c>
      <c r="D8">
        <v>1</v>
      </c>
    </row>
    <row r="9" spans="1:24" ht="18" customHeight="1" x14ac:dyDescent="0.25">
      <c r="A9" s="2" t="s">
        <v>5</v>
      </c>
      <c r="B9" s="3">
        <v>65.38</v>
      </c>
      <c r="H9">
        <v>1</v>
      </c>
    </row>
    <row r="10" spans="1:24" ht="18" customHeight="1" x14ac:dyDescent="0.25">
      <c r="A10" s="2" t="s">
        <v>6</v>
      </c>
      <c r="B10" s="3">
        <v>58.692999999999998</v>
      </c>
      <c r="I10">
        <v>1</v>
      </c>
    </row>
    <row r="11" spans="1:24" ht="18" customHeight="1" x14ac:dyDescent="0.25">
      <c r="A11" s="2" t="s">
        <v>7</v>
      </c>
      <c r="B11" s="3">
        <v>58.933</v>
      </c>
      <c r="J11">
        <v>1</v>
      </c>
      <c r="K11">
        <v>1</v>
      </c>
    </row>
    <row r="12" spans="1:24" ht="18" customHeight="1" x14ac:dyDescent="0.25">
      <c r="A12" s="2" t="s">
        <v>16</v>
      </c>
      <c r="B12" s="3">
        <v>22.99</v>
      </c>
      <c r="F12">
        <v>2</v>
      </c>
    </row>
    <row r="13" spans="1:24" ht="18" customHeight="1" x14ac:dyDescent="0.25">
      <c r="B13" s="3"/>
    </row>
    <row r="14" spans="1:24" ht="18" customHeight="1" x14ac:dyDescent="0.25">
      <c r="A14" s="2" t="s">
        <v>9</v>
      </c>
      <c r="B14" s="3">
        <v>32.064999999999998</v>
      </c>
    </row>
    <row r="15" spans="1:24" ht="18" customHeight="1" x14ac:dyDescent="0.25">
      <c r="A15" s="2" t="s">
        <v>10</v>
      </c>
      <c r="B15" s="3">
        <v>14.007</v>
      </c>
      <c r="M15">
        <v>1</v>
      </c>
    </row>
    <row r="16" spans="1:24" ht="18" customHeight="1" x14ac:dyDescent="0.25">
      <c r="A16" s="2" t="s">
        <v>11</v>
      </c>
      <c r="B16" s="3">
        <v>15.999000000000001</v>
      </c>
      <c r="F16">
        <v>4</v>
      </c>
      <c r="G16">
        <v>3</v>
      </c>
    </row>
    <row r="17" spans="1:35" ht="18" customHeight="1" x14ac:dyDescent="0.25">
      <c r="A17" s="2" t="s">
        <v>12</v>
      </c>
      <c r="B17" s="3">
        <v>1.0079</v>
      </c>
      <c r="G17">
        <v>3</v>
      </c>
      <c r="M17">
        <v>4</v>
      </c>
    </row>
    <row r="18" spans="1:35" ht="18" customHeight="1" x14ac:dyDescent="0.35">
      <c r="A18" s="2" t="s">
        <v>32</v>
      </c>
      <c r="B18">
        <f>2*B17+B16</f>
        <v>18.014800000000001</v>
      </c>
      <c r="C18">
        <v>7</v>
      </c>
      <c r="D18">
        <v>1</v>
      </c>
      <c r="E18">
        <v>5</v>
      </c>
      <c r="F18">
        <v>2</v>
      </c>
      <c r="H18">
        <v>7</v>
      </c>
      <c r="I18">
        <v>7</v>
      </c>
      <c r="J18">
        <v>6</v>
      </c>
      <c r="K18">
        <v>7</v>
      </c>
      <c r="L18">
        <v>1</v>
      </c>
      <c r="M18">
        <v>12</v>
      </c>
    </row>
    <row r="19" spans="1:35" ht="18" customHeight="1" x14ac:dyDescent="0.35">
      <c r="A19" s="2" t="s">
        <v>33</v>
      </c>
      <c r="B19">
        <f>B15+3*B16</f>
        <v>62.003999999999998</v>
      </c>
      <c r="J19">
        <v>2</v>
      </c>
    </row>
    <row r="20" spans="1:35" ht="18" customHeight="1" x14ac:dyDescent="0.35">
      <c r="A20" s="2" t="s">
        <v>34</v>
      </c>
      <c r="B20">
        <f>B14+4*B16</f>
        <v>96.061000000000007</v>
      </c>
      <c r="C20">
        <v>1</v>
      </c>
      <c r="D20">
        <v>1</v>
      </c>
      <c r="E20">
        <v>1</v>
      </c>
      <c r="H20">
        <v>1</v>
      </c>
      <c r="I20">
        <v>1</v>
      </c>
      <c r="K20">
        <v>1</v>
      </c>
      <c r="L20">
        <v>3</v>
      </c>
      <c r="M20">
        <v>2</v>
      </c>
    </row>
    <row r="21" spans="1:35" ht="18" customHeight="1" x14ac:dyDescent="0.25"/>
    <row r="22" spans="1:35" ht="18" customHeight="1" x14ac:dyDescent="0.25">
      <c r="B22" s="2" t="s">
        <v>13</v>
      </c>
      <c r="C22" s="7">
        <f t="shared" ref="C22:J22" si="0">SUMPRODUCT($B4:$B20,C4:C20)</f>
        <v>278.00959999999998</v>
      </c>
      <c r="D22" s="7">
        <f t="shared" si="0"/>
        <v>169.0138</v>
      </c>
      <c r="E22" s="7">
        <f t="shared" si="0"/>
        <v>249.68100000000001</v>
      </c>
      <c r="F22" s="7">
        <f t="shared" si="0"/>
        <v>241.96559999999999</v>
      </c>
      <c r="G22" s="7">
        <f t="shared" si="0"/>
        <v>61.831699999999998</v>
      </c>
      <c r="H22" s="7">
        <f t="shared" si="0"/>
        <v>287.5446</v>
      </c>
      <c r="I22" s="7">
        <f t="shared" si="0"/>
        <v>280.85760000000005</v>
      </c>
      <c r="J22" s="7">
        <f t="shared" si="0"/>
        <v>291.02980000000002</v>
      </c>
      <c r="K22" s="7">
        <f t="shared" ref="K22:M22" si="1">SUMPRODUCT($B4:$B20,K4:K20)</f>
        <v>281.0976</v>
      </c>
      <c r="L22" s="7">
        <f t="shared" si="1"/>
        <v>417.88779999999997</v>
      </c>
      <c r="M22" s="7">
        <f t="shared" si="1"/>
        <v>482.1832</v>
      </c>
      <c r="N22" s="7"/>
      <c r="O22" s="7"/>
      <c r="P22" s="7"/>
      <c r="Q22" s="7"/>
      <c r="R22" s="7"/>
      <c r="S22" s="7"/>
      <c r="T22" s="7"/>
      <c r="U22" s="7"/>
      <c r="V22" s="7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8" customHeight="1" x14ac:dyDescent="0.25">
      <c r="B23" s="2" t="s">
        <v>14</v>
      </c>
      <c r="C23" s="4">
        <f>Fe/C22</f>
        <v>0.20087435829554087</v>
      </c>
      <c r="D23" s="4">
        <f>Mn/D22</f>
        <v>0.32505038050147383</v>
      </c>
      <c r="E23" s="4">
        <f>Cu/E22</f>
        <v>0.2545087531690437</v>
      </c>
      <c r="F23" s="4">
        <f>Mo/F22</f>
        <v>0.39658529972855644</v>
      </c>
      <c r="G23" s="4">
        <f>B/G22</f>
        <v>0.17484558891313032</v>
      </c>
      <c r="H23" s="4">
        <f>Zn/H22</f>
        <v>0.22737342311418818</v>
      </c>
      <c r="I23" s="4">
        <f>Ni/I22</f>
        <v>0.20897778803208455</v>
      </c>
      <c r="J23" s="4">
        <f>Co/J22</f>
        <v>0.20249816341831658</v>
      </c>
      <c r="K23" s="4">
        <f>Co/K22</f>
        <v>0.20965315961431188</v>
      </c>
      <c r="L23" s="4">
        <f>Fe*2/L22</f>
        <v>0.2672726985568854</v>
      </c>
      <c r="M23" s="4">
        <f>Fe/M22</f>
        <v>0.11581697578845551</v>
      </c>
    </row>
    <row r="24" spans="1:35" ht="18" customHeight="1" x14ac:dyDescent="0.25">
      <c r="B24" s="2" t="s">
        <v>66</v>
      </c>
      <c r="C24" s="4">
        <f>B20/C22</f>
        <v>0.34553123345380882</v>
      </c>
      <c r="D24" s="4">
        <f>B20/D22</f>
        <v>0.56836187340915356</v>
      </c>
      <c r="E24" s="4">
        <f>B20/E22</f>
        <v>0.38473492176016599</v>
      </c>
      <c r="F24" s="4"/>
      <c r="G24" s="4"/>
      <c r="H24" s="4">
        <f>B20/H22</f>
        <v>0.33407339244068573</v>
      </c>
      <c r="I24" s="4">
        <f>B20/I22</f>
        <v>0.34202741887703941</v>
      </c>
      <c r="J24" s="4">
        <f>2*B19/J22</f>
        <v>0.42610069484293356</v>
      </c>
      <c r="K24" s="4">
        <f>B20/K22</f>
        <v>0.34173539724280821</v>
      </c>
      <c r="L24" s="4"/>
      <c r="M24" s="4"/>
    </row>
    <row r="25" spans="1:35" ht="18" customHeight="1" x14ac:dyDescent="0.25"/>
    <row r="26" spans="1:35" ht="18" customHeight="1" x14ac:dyDescent="0.25">
      <c r="B26" s="2" t="s">
        <v>15</v>
      </c>
      <c r="C26">
        <v>400</v>
      </c>
      <c r="D26">
        <v>762</v>
      </c>
      <c r="E26">
        <v>317</v>
      </c>
      <c r="F26">
        <v>840</v>
      </c>
      <c r="G26">
        <v>50</v>
      </c>
      <c r="H26">
        <v>965</v>
      </c>
      <c r="I26">
        <v>650</v>
      </c>
      <c r="J26">
        <v>1330</v>
      </c>
      <c r="K26">
        <v>362</v>
      </c>
      <c r="L26">
        <v>4400</v>
      </c>
      <c r="M26">
        <v>1240</v>
      </c>
    </row>
  </sheetData>
  <pageMargins left="0.25" right="0.25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windowProtection="1" zoomScaleNormal="100" workbookViewId="0">
      <pane xSplit="1" topLeftCell="B1" activePane="topRight" state="frozen"/>
      <selection pane="topRight" activeCell="N11" sqref="N11"/>
    </sheetView>
  </sheetViews>
  <sheetFormatPr baseColWidth="10" defaultRowHeight="15" x14ac:dyDescent="0.25"/>
  <cols>
    <col min="2" max="2" width="10.140625" customWidth="1"/>
    <col min="3" max="3" width="8" customWidth="1"/>
    <col min="4" max="4" width="13.5703125" bestFit="1" customWidth="1"/>
    <col min="5" max="5" width="8" customWidth="1"/>
    <col min="6" max="6" width="6" bestFit="1" customWidth="1"/>
    <col min="7" max="7" width="8" customWidth="1"/>
    <col min="8" max="8" width="10.7109375" bestFit="1" customWidth="1"/>
    <col min="9" max="9" width="8" customWidth="1"/>
    <col min="10" max="10" width="10.42578125" customWidth="1"/>
    <col min="11" max="11" width="8" customWidth="1"/>
    <col min="12" max="12" width="11.42578125" bestFit="1" customWidth="1"/>
    <col min="13" max="13" width="8" customWidth="1"/>
    <col min="14" max="14" width="8.85546875" bestFit="1" customWidth="1"/>
    <col min="15" max="15" width="8" customWidth="1"/>
    <col min="16" max="16" width="9.28515625" bestFit="1" customWidth="1"/>
    <col min="17" max="17" width="8" customWidth="1"/>
    <col min="18" max="18" width="10.85546875" bestFit="1" customWidth="1"/>
    <col min="19" max="19" width="8" customWidth="1"/>
    <col min="20" max="20" width="12.85546875" bestFit="1" customWidth="1"/>
    <col min="21" max="21" width="8" customWidth="1"/>
    <col min="22" max="22" width="10" bestFit="1" customWidth="1"/>
    <col min="23" max="23" width="8" customWidth="1"/>
    <col min="24" max="24" width="9" bestFit="1" customWidth="1"/>
    <col min="25" max="25" width="8" customWidth="1"/>
    <col min="32" max="32" width="12.28515625" customWidth="1"/>
    <col min="33" max="33" width="8" bestFit="1" customWidth="1"/>
    <col min="38" max="38" width="12.42578125" customWidth="1"/>
    <col min="262" max="262" width="9.7109375" bestFit="1" customWidth="1"/>
    <col min="263" max="263" width="7.5703125" bestFit="1" customWidth="1"/>
    <col min="264" max="264" width="12.42578125" bestFit="1" customWidth="1"/>
    <col min="265" max="265" width="9.140625" customWidth="1"/>
    <col min="266" max="266" width="6" bestFit="1" customWidth="1"/>
    <col min="267" max="267" width="7.5703125" bestFit="1" customWidth="1"/>
    <col min="268" max="268" width="9.85546875" bestFit="1" customWidth="1"/>
    <col min="269" max="269" width="7.5703125" customWidth="1"/>
    <col min="270" max="270" width="10.85546875" bestFit="1" customWidth="1"/>
    <col min="271" max="271" width="7.5703125" bestFit="1" customWidth="1"/>
    <col min="272" max="272" width="10.42578125" bestFit="1" customWidth="1"/>
    <col min="273" max="273" width="7.5703125" bestFit="1" customWidth="1"/>
    <col min="274" max="274" width="8.28515625" bestFit="1" customWidth="1"/>
    <col min="275" max="275" width="7.5703125" bestFit="1" customWidth="1"/>
    <col min="276" max="276" width="10" bestFit="1" customWidth="1"/>
    <col min="277" max="277" width="7.5703125" bestFit="1" customWidth="1"/>
    <col min="278" max="278" width="14.140625" customWidth="1"/>
    <col min="280" max="280" width="10.85546875" bestFit="1" customWidth="1"/>
    <col min="518" max="518" width="9.7109375" bestFit="1" customWidth="1"/>
    <col min="519" max="519" width="7.5703125" bestFit="1" customWidth="1"/>
    <col min="520" max="520" width="12.42578125" bestFit="1" customWidth="1"/>
    <col min="521" max="521" width="9.140625" customWidth="1"/>
    <col min="522" max="522" width="6" bestFit="1" customWidth="1"/>
    <col min="523" max="523" width="7.5703125" bestFit="1" customWidth="1"/>
    <col min="524" max="524" width="9.85546875" bestFit="1" customWidth="1"/>
    <col min="525" max="525" width="7.5703125" customWidth="1"/>
    <col min="526" max="526" width="10.85546875" bestFit="1" customWidth="1"/>
    <col min="527" max="527" width="7.5703125" bestFit="1" customWidth="1"/>
    <col min="528" max="528" width="10.42578125" bestFit="1" customWidth="1"/>
    <col min="529" max="529" width="7.5703125" bestFit="1" customWidth="1"/>
    <col min="530" max="530" width="8.28515625" bestFit="1" customWidth="1"/>
    <col min="531" max="531" width="7.5703125" bestFit="1" customWidth="1"/>
    <col min="532" max="532" width="10" bestFit="1" customWidth="1"/>
    <col min="533" max="533" width="7.5703125" bestFit="1" customWidth="1"/>
    <col min="534" max="534" width="14.140625" customWidth="1"/>
    <col min="536" max="536" width="10.85546875" bestFit="1" customWidth="1"/>
    <col min="774" max="774" width="9.7109375" bestFit="1" customWidth="1"/>
    <col min="775" max="775" width="7.5703125" bestFit="1" customWidth="1"/>
    <col min="776" max="776" width="12.42578125" bestFit="1" customWidth="1"/>
    <col min="777" max="777" width="9.140625" customWidth="1"/>
    <col min="778" max="778" width="6" bestFit="1" customWidth="1"/>
    <col min="779" max="779" width="7.5703125" bestFit="1" customWidth="1"/>
    <col min="780" max="780" width="9.85546875" bestFit="1" customWidth="1"/>
    <col min="781" max="781" width="7.5703125" customWidth="1"/>
    <col min="782" max="782" width="10.85546875" bestFit="1" customWidth="1"/>
    <col min="783" max="783" width="7.5703125" bestFit="1" customWidth="1"/>
    <col min="784" max="784" width="10.42578125" bestFit="1" customWidth="1"/>
    <col min="785" max="785" width="7.5703125" bestFit="1" customWidth="1"/>
    <col min="786" max="786" width="8.28515625" bestFit="1" customWidth="1"/>
    <col min="787" max="787" width="7.5703125" bestFit="1" customWidth="1"/>
    <col min="788" max="788" width="10" bestFit="1" customWidth="1"/>
    <col min="789" max="789" width="7.5703125" bestFit="1" customWidth="1"/>
    <col min="790" max="790" width="14.140625" customWidth="1"/>
    <col min="792" max="792" width="10.85546875" bestFit="1" customWidth="1"/>
    <col min="1030" max="1030" width="9.7109375" bestFit="1" customWidth="1"/>
    <col min="1031" max="1031" width="7.5703125" bestFit="1" customWidth="1"/>
    <col min="1032" max="1032" width="12.42578125" bestFit="1" customWidth="1"/>
    <col min="1033" max="1033" width="9.140625" customWidth="1"/>
    <col min="1034" max="1034" width="6" bestFit="1" customWidth="1"/>
    <col min="1035" max="1035" width="7.5703125" bestFit="1" customWidth="1"/>
    <col min="1036" max="1036" width="9.85546875" bestFit="1" customWidth="1"/>
    <col min="1037" max="1037" width="7.5703125" customWidth="1"/>
    <col min="1038" max="1038" width="10.85546875" bestFit="1" customWidth="1"/>
    <col min="1039" max="1039" width="7.5703125" bestFit="1" customWidth="1"/>
    <col min="1040" max="1040" width="10.42578125" bestFit="1" customWidth="1"/>
    <col min="1041" max="1041" width="7.5703125" bestFit="1" customWidth="1"/>
    <col min="1042" max="1042" width="8.28515625" bestFit="1" customWidth="1"/>
    <col min="1043" max="1043" width="7.5703125" bestFit="1" customWidth="1"/>
    <col min="1044" max="1044" width="10" bestFit="1" customWidth="1"/>
    <col min="1045" max="1045" width="7.5703125" bestFit="1" customWidth="1"/>
    <col min="1046" max="1046" width="14.140625" customWidth="1"/>
    <col min="1048" max="1048" width="10.85546875" bestFit="1" customWidth="1"/>
    <col min="1286" max="1286" width="9.7109375" bestFit="1" customWidth="1"/>
    <col min="1287" max="1287" width="7.5703125" bestFit="1" customWidth="1"/>
    <col min="1288" max="1288" width="12.42578125" bestFit="1" customWidth="1"/>
    <col min="1289" max="1289" width="9.140625" customWidth="1"/>
    <col min="1290" max="1290" width="6" bestFit="1" customWidth="1"/>
    <col min="1291" max="1291" width="7.5703125" bestFit="1" customWidth="1"/>
    <col min="1292" max="1292" width="9.85546875" bestFit="1" customWidth="1"/>
    <col min="1293" max="1293" width="7.5703125" customWidth="1"/>
    <col min="1294" max="1294" width="10.85546875" bestFit="1" customWidth="1"/>
    <col min="1295" max="1295" width="7.5703125" bestFit="1" customWidth="1"/>
    <col min="1296" max="1296" width="10.42578125" bestFit="1" customWidth="1"/>
    <col min="1297" max="1297" width="7.5703125" bestFit="1" customWidth="1"/>
    <col min="1298" max="1298" width="8.28515625" bestFit="1" customWidth="1"/>
    <col min="1299" max="1299" width="7.5703125" bestFit="1" customWidth="1"/>
    <col min="1300" max="1300" width="10" bestFit="1" customWidth="1"/>
    <col min="1301" max="1301" width="7.5703125" bestFit="1" customWidth="1"/>
    <col min="1302" max="1302" width="14.140625" customWidth="1"/>
    <col min="1304" max="1304" width="10.85546875" bestFit="1" customWidth="1"/>
    <col min="1542" max="1542" width="9.7109375" bestFit="1" customWidth="1"/>
    <col min="1543" max="1543" width="7.5703125" bestFit="1" customWidth="1"/>
    <col min="1544" max="1544" width="12.42578125" bestFit="1" customWidth="1"/>
    <col min="1545" max="1545" width="9.140625" customWidth="1"/>
    <col min="1546" max="1546" width="6" bestFit="1" customWidth="1"/>
    <col min="1547" max="1547" width="7.5703125" bestFit="1" customWidth="1"/>
    <col min="1548" max="1548" width="9.85546875" bestFit="1" customWidth="1"/>
    <col min="1549" max="1549" width="7.5703125" customWidth="1"/>
    <col min="1550" max="1550" width="10.85546875" bestFit="1" customWidth="1"/>
    <col min="1551" max="1551" width="7.5703125" bestFit="1" customWidth="1"/>
    <col min="1552" max="1552" width="10.42578125" bestFit="1" customWidth="1"/>
    <col min="1553" max="1553" width="7.5703125" bestFit="1" customWidth="1"/>
    <col min="1554" max="1554" width="8.28515625" bestFit="1" customWidth="1"/>
    <col min="1555" max="1555" width="7.5703125" bestFit="1" customWidth="1"/>
    <col min="1556" max="1556" width="10" bestFit="1" customWidth="1"/>
    <col min="1557" max="1557" width="7.5703125" bestFit="1" customWidth="1"/>
    <col min="1558" max="1558" width="14.140625" customWidth="1"/>
    <col min="1560" max="1560" width="10.85546875" bestFit="1" customWidth="1"/>
    <col min="1798" max="1798" width="9.7109375" bestFit="1" customWidth="1"/>
    <col min="1799" max="1799" width="7.5703125" bestFit="1" customWidth="1"/>
    <col min="1800" max="1800" width="12.42578125" bestFit="1" customWidth="1"/>
    <col min="1801" max="1801" width="9.140625" customWidth="1"/>
    <col min="1802" max="1802" width="6" bestFit="1" customWidth="1"/>
    <col min="1803" max="1803" width="7.5703125" bestFit="1" customWidth="1"/>
    <col min="1804" max="1804" width="9.85546875" bestFit="1" customWidth="1"/>
    <col min="1805" max="1805" width="7.5703125" customWidth="1"/>
    <col min="1806" max="1806" width="10.85546875" bestFit="1" customWidth="1"/>
    <col min="1807" max="1807" width="7.5703125" bestFit="1" customWidth="1"/>
    <col min="1808" max="1808" width="10.42578125" bestFit="1" customWidth="1"/>
    <col min="1809" max="1809" width="7.5703125" bestFit="1" customWidth="1"/>
    <col min="1810" max="1810" width="8.28515625" bestFit="1" customWidth="1"/>
    <col min="1811" max="1811" width="7.5703125" bestFit="1" customWidth="1"/>
    <col min="1812" max="1812" width="10" bestFit="1" customWidth="1"/>
    <col min="1813" max="1813" width="7.5703125" bestFit="1" customWidth="1"/>
    <col min="1814" max="1814" width="14.140625" customWidth="1"/>
    <col min="1816" max="1816" width="10.85546875" bestFit="1" customWidth="1"/>
    <col min="2054" max="2054" width="9.7109375" bestFit="1" customWidth="1"/>
    <col min="2055" max="2055" width="7.5703125" bestFit="1" customWidth="1"/>
    <col min="2056" max="2056" width="12.42578125" bestFit="1" customWidth="1"/>
    <col min="2057" max="2057" width="9.140625" customWidth="1"/>
    <col min="2058" max="2058" width="6" bestFit="1" customWidth="1"/>
    <col min="2059" max="2059" width="7.5703125" bestFit="1" customWidth="1"/>
    <col min="2060" max="2060" width="9.85546875" bestFit="1" customWidth="1"/>
    <col min="2061" max="2061" width="7.5703125" customWidth="1"/>
    <col min="2062" max="2062" width="10.85546875" bestFit="1" customWidth="1"/>
    <col min="2063" max="2063" width="7.5703125" bestFit="1" customWidth="1"/>
    <col min="2064" max="2064" width="10.42578125" bestFit="1" customWidth="1"/>
    <col min="2065" max="2065" width="7.5703125" bestFit="1" customWidth="1"/>
    <col min="2066" max="2066" width="8.28515625" bestFit="1" customWidth="1"/>
    <col min="2067" max="2067" width="7.5703125" bestFit="1" customWidth="1"/>
    <col min="2068" max="2068" width="10" bestFit="1" customWidth="1"/>
    <col min="2069" max="2069" width="7.5703125" bestFit="1" customWidth="1"/>
    <col min="2070" max="2070" width="14.140625" customWidth="1"/>
    <col min="2072" max="2072" width="10.85546875" bestFit="1" customWidth="1"/>
    <col min="2310" max="2310" width="9.7109375" bestFit="1" customWidth="1"/>
    <col min="2311" max="2311" width="7.5703125" bestFit="1" customWidth="1"/>
    <col min="2312" max="2312" width="12.42578125" bestFit="1" customWidth="1"/>
    <col min="2313" max="2313" width="9.140625" customWidth="1"/>
    <col min="2314" max="2314" width="6" bestFit="1" customWidth="1"/>
    <col min="2315" max="2315" width="7.5703125" bestFit="1" customWidth="1"/>
    <col min="2316" max="2316" width="9.85546875" bestFit="1" customWidth="1"/>
    <col min="2317" max="2317" width="7.5703125" customWidth="1"/>
    <col min="2318" max="2318" width="10.85546875" bestFit="1" customWidth="1"/>
    <col min="2319" max="2319" width="7.5703125" bestFit="1" customWidth="1"/>
    <col min="2320" max="2320" width="10.42578125" bestFit="1" customWidth="1"/>
    <col min="2321" max="2321" width="7.5703125" bestFit="1" customWidth="1"/>
    <col min="2322" max="2322" width="8.28515625" bestFit="1" customWidth="1"/>
    <col min="2323" max="2323" width="7.5703125" bestFit="1" customWidth="1"/>
    <col min="2324" max="2324" width="10" bestFit="1" customWidth="1"/>
    <col min="2325" max="2325" width="7.5703125" bestFit="1" customWidth="1"/>
    <col min="2326" max="2326" width="14.140625" customWidth="1"/>
    <col min="2328" max="2328" width="10.85546875" bestFit="1" customWidth="1"/>
    <col min="2566" max="2566" width="9.7109375" bestFit="1" customWidth="1"/>
    <col min="2567" max="2567" width="7.5703125" bestFit="1" customWidth="1"/>
    <col min="2568" max="2568" width="12.42578125" bestFit="1" customWidth="1"/>
    <col min="2569" max="2569" width="9.140625" customWidth="1"/>
    <col min="2570" max="2570" width="6" bestFit="1" customWidth="1"/>
    <col min="2571" max="2571" width="7.5703125" bestFit="1" customWidth="1"/>
    <col min="2572" max="2572" width="9.85546875" bestFit="1" customWidth="1"/>
    <col min="2573" max="2573" width="7.5703125" customWidth="1"/>
    <col min="2574" max="2574" width="10.85546875" bestFit="1" customWidth="1"/>
    <col min="2575" max="2575" width="7.5703125" bestFit="1" customWidth="1"/>
    <col min="2576" max="2576" width="10.42578125" bestFit="1" customWidth="1"/>
    <col min="2577" max="2577" width="7.5703125" bestFit="1" customWidth="1"/>
    <col min="2578" max="2578" width="8.28515625" bestFit="1" customWidth="1"/>
    <col min="2579" max="2579" width="7.5703125" bestFit="1" customWidth="1"/>
    <col min="2580" max="2580" width="10" bestFit="1" customWidth="1"/>
    <col min="2581" max="2581" width="7.5703125" bestFit="1" customWidth="1"/>
    <col min="2582" max="2582" width="14.140625" customWidth="1"/>
    <col min="2584" max="2584" width="10.85546875" bestFit="1" customWidth="1"/>
    <col min="2822" max="2822" width="9.7109375" bestFit="1" customWidth="1"/>
    <col min="2823" max="2823" width="7.5703125" bestFit="1" customWidth="1"/>
    <col min="2824" max="2824" width="12.42578125" bestFit="1" customWidth="1"/>
    <col min="2825" max="2825" width="9.140625" customWidth="1"/>
    <col min="2826" max="2826" width="6" bestFit="1" customWidth="1"/>
    <col min="2827" max="2827" width="7.5703125" bestFit="1" customWidth="1"/>
    <col min="2828" max="2828" width="9.85546875" bestFit="1" customWidth="1"/>
    <col min="2829" max="2829" width="7.5703125" customWidth="1"/>
    <col min="2830" max="2830" width="10.85546875" bestFit="1" customWidth="1"/>
    <col min="2831" max="2831" width="7.5703125" bestFit="1" customWidth="1"/>
    <col min="2832" max="2832" width="10.42578125" bestFit="1" customWidth="1"/>
    <col min="2833" max="2833" width="7.5703125" bestFit="1" customWidth="1"/>
    <col min="2834" max="2834" width="8.28515625" bestFit="1" customWidth="1"/>
    <col min="2835" max="2835" width="7.5703125" bestFit="1" customWidth="1"/>
    <col min="2836" max="2836" width="10" bestFit="1" customWidth="1"/>
    <col min="2837" max="2837" width="7.5703125" bestFit="1" customWidth="1"/>
    <col min="2838" max="2838" width="14.140625" customWidth="1"/>
    <col min="2840" max="2840" width="10.85546875" bestFit="1" customWidth="1"/>
    <col min="3078" max="3078" width="9.7109375" bestFit="1" customWidth="1"/>
    <col min="3079" max="3079" width="7.5703125" bestFit="1" customWidth="1"/>
    <col min="3080" max="3080" width="12.42578125" bestFit="1" customWidth="1"/>
    <col min="3081" max="3081" width="9.140625" customWidth="1"/>
    <col min="3082" max="3082" width="6" bestFit="1" customWidth="1"/>
    <col min="3083" max="3083" width="7.5703125" bestFit="1" customWidth="1"/>
    <col min="3084" max="3084" width="9.85546875" bestFit="1" customWidth="1"/>
    <col min="3085" max="3085" width="7.5703125" customWidth="1"/>
    <col min="3086" max="3086" width="10.85546875" bestFit="1" customWidth="1"/>
    <col min="3087" max="3087" width="7.5703125" bestFit="1" customWidth="1"/>
    <col min="3088" max="3088" width="10.42578125" bestFit="1" customWidth="1"/>
    <col min="3089" max="3089" width="7.5703125" bestFit="1" customWidth="1"/>
    <col min="3090" max="3090" width="8.28515625" bestFit="1" customWidth="1"/>
    <col min="3091" max="3091" width="7.5703125" bestFit="1" customWidth="1"/>
    <col min="3092" max="3092" width="10" bestFit="1" customWidth="1"/>
    <col min="3093" max="3093" width="7.5703125" bestFit="1" customWidth="1"/>
    <col min="3094" max="3094" width="14.140625" customWidth="1"/>
    <col min="3096" max="3096" width="10.85546875" bestFit="1" customWidth="1"/>
    <col min="3334" max="3334" width="9.7109375" bestFit="1" customWidth="1"/>
    <col min="3335" max="3335" width="7.5703125" bestFit="1" customWidth="1"/>
    <col min="3336" max="3336" width="12.42578125" bestFit="1" customWidth="1"/>
    <col min="3337" max="3337" width="9.140625" customWidth="1"/>
    <col min="3338" max="3338" width="6" bestFit="1" customWidth="1"/>
    <col min="3339" max="3339" width="7.5703125" bestFit="1" customWidth="1"/>
    <col min="3340" max="3340" width="9.85546875" bestFit="1" customWidth="1"/>
    <col min="3341" max="3341" width="7.5703125" customWidth="1"/>
    <col min="3342" max="3342" width="10.85546875" bestFit="1" customWidth="1"/>
    <col min="3343" max="3343" width="7.5703125" bestFit="1" customWidth="1"/>
    <col min="3344" max="3344" width="10.42578125" bestFit="1" customWidth="1"/>
    <col min="3345" max="3345" width="7.5703125" bestFit="1" customWidth="1"/>
    <col min="3346" max="3346" width="8.28515625" bestFit="1" customWidth="1"/>
    <col min="3347" max="3347" width="7.5703125" bestFit="1" customWidth="1"/>
    <col min="3348" max="3348" width="10" bestFit="1" customWidth="1"/>
    <col min="3349" max="3349" width="7.5703125" bestFit="1" customWidth="1"/>
    <col min="3350" max="3350" width="14.140625" customWidth="1"/>
    <col min="3352" max="3352" width="10.85546875" bestFit="1" customWidth="1"/>
    <col min="3590" max="3590" width="9.7109375" bestFit="1" customWidth="1"/>
    <col min="3591" max="3591" width="7.5703125" bestFit="1" customWidth="1"/>
    <col min="3592" max="3592" width="12.42578125" bestFit="1" customWidth="1"/>
    <col min="3593" max="3593" width="9.140625" customWidth="1"/>
    <col min="3594" max="3594" width="6" bestFit="1" customWidth="1"/>
    <col min="3595" max="3595" width="7.5703125" bestFit="1" customWidth="1"/>
    <col min="3596" max="3596" width="9.85546875" bestFit="1" customWidth="1"/>
    <col min="3597" max="3597" width="7.5703125" customWidth="1"/>
    <col min="3598" max="3598" width="10.85546875" bestFit="1" customWidth="1"/>
    <col min="3599" max="3599" width="7.5703125" bestFit="1" customWidth="1"/>
    <col min="3600" max="3600" width="10.42578125" bestFit="1" customWidth="1"/>
    <col min="3601" max="3601" width="7.5703125" bestFit="1" customWidth="1"/>
    <col min="3602" max="3602" width="8.28515625" bestFit="1" customWidth="1"/>
    <col min="3603" max="3603" width="7.5703125" bestFit="1" customWidth="1"/>
    <col min="3604" max="3604" width="10" bestFit="1" customWidth="1"/>
    <col min="3605" max="3605" width="7.5703125" bestFit="1" customWidth="1"/>
    <col min="3606" max="3606" width="14.140625" customWidth="1"/>
    <col min="3608" max="3608" width="10.85546875" bestFit="1" customWidth="1"/>
    <col min="3846" max="3846" width="9.7109375" bestFit="1" customWidth="1"/>
    <col min="3847" max="3847" width="7.5703125" bestFit="1" customWidth="1"/>
    <col min="3848" max="3848" width="12.42578125" bestFit="1" customWidth="1"/>
    <col min="3849" max="3849" width="9.140625" customWidth="1"/>
    <col min="3850" max="3850" width="6" bestFit="1" customWidth="1"/>
    <col min="3851" max="3851" width="7.5703125" bestFit="1" customWidth="1"/>
    <col min="3852" max="3852" width="9.85546875" bestFit="1" customWidth="1"/>
    <col min="3853" max="3853" width="7.5703125" customWidth="1"/>
    <col min="3854" max="3854" width="10.85546875" bestFit="1" customWidth="1"/>
    <col min="3855" max="3855" width="7.5703125" bestFit="1" customWidth="1"/>
    <col min="3856" max="3856" width="10.42578125" bestFit="1" customWidth="1"/>
    <col min="3857" max="3857" width="7.5703125" bestFit="1" customWidth="1"/>
    <col min="3858" max="3858" width="8.28515625" bestFit="1" customWidth="1"/>
    <col min="3859" max="3859" width="7.5703125" bestFit="1" customWidth="1"/>
    <col min="3860" max="3860" width="10" bestFit="1" customWidth="1"/>
    <col min="3861" max="3861" width="7.5703125" bestFit="1" customWidth="1"/>
    <col min="3862" max="3862" width="14.140625" customWidth="1"/>
    <col min="3864" max="3864" width="10.85546875" bestFit="1" customWidth="1"/>
    <col min="4102" max="4102" width="9.7109375" bestFit="1" customWidth="1"/>
    <col min="4103" max="4103" width="7.5703125" bestFit="1" customWidth="1"/>
    <col min="4104" max="4104" width="12.42578125" bestFit="1" customWidth="1"/>
    <col min="4105" max="4105" width="9.140625" customWidth="1"/>
    <col min="4106" max="4106" width="6" bestFit="1" customWidth="1"/>
    <col min="4107" max="4107" width="7.5703125" bestFit="1" customWidth="1"/>
    <col min="4108" max="4108" width="9.85546875" bestFit="1" customWidth="1"/>
    <col min="4109" max="4109" width="7.5703125" customWidth="1"/>
    <col min="4110" max="4110" width="10.85546875" bestFit="1" customWidth="1"/>
    <col min="4111" max="4111" width="7.5703125" bestFit="1" customWidth="1"/>
    <col min="4112" max="4112" width="10.42578125" bestFit="1" customWidth="1"/>
    <col min="4113" max="4113" width="7.5703125" bestFit="1" customWidth="1"/>
    <col min="4114" max="4114" width="8.28515625" bestFit="1" customWidth="1"/>
    <col min="4115" max="4115" width="7.5703125" bestFit="1" customWidth="1"/>
    <col min="4116" max="4116" width="10" bestFit="1" customWidth="1"/>
    <col min="4117" max="4117" width="7.5703125" bestFit="1" customWidth="1"/>
    <col min="4118" max="4118" width="14.140625" customWidth="1"/>
    <col min="4120" max="4120" width="10.85546875" bestFit="1" customWidth="1"/>
    <col min="4358" max="4358" width="9.7109375" bestFit="1" customWidth="1"/>
    <col min="4359" max="4359" width="7.5703125" bestFit="1" customWidth="1"/>
    <col min="4360" max="4360" width="12.42578125" bestFit="1" customWidth="1"/>
    <col min="4361" max="4361" width="9.140625" customWidth="1"/>
    <col min="4362" max="4362" width="6" bestFit="1" customWidth="1"/>
    <col min="4363" max="4363" width="7.5703125" bestFit="1" customWidth="1"/>
    <col min="4364" max="4364" width="9.85546875" bestFit="1" customWidth="1"/>
    <col min="4365" max="4365" width="7.5703125" customWidth="1"/>
    <col min="4366" max="4366" width="10.85546875" bestFit="1" customWidth="1"/>
    <col min="4367" max="4367" width="7.5703125" bestFit="1" customWidth="1"/>
    <col min="4368" max="4368" width="10.42578125" bestFit="1" customWidth="1"/>
    <col min="4369" max="4369" width="7.5703125" bestFit="1" customWidth="1"/>
    <col min="4370" max="4370" width="8.28515625" bestFit="1" customWidth="1"/>
    <col min="4371" max="4371" width="7.5703125" bestFit="1" customWidth="1"/>
    <col min="4372" max="4372" width="10" bestFit="1" customWidth="1"/>
    <col min="4373" max="4373" width="7.5703125" bestFit="1" customWidth="1"/>
    <col min="4374" max="4374" width="14.140625" customWidth="1"/>
    <col min="4376" max="4376" width="10.85546875" bestFit="1" customWidth="1"/>
    <col min="4614" max="4614" width="9.7109375" bestFit="1" customWidth="1"/>
    <col min="4615" max="4615" width="7.5703125" bestFit="1" customWidth="1"/>
    <col min="4616" max="4616" width="12.42578125" bestFit="1" customWidth="1"/>
    <col min="4617" max="4617" width="9.140625" customWidth="1"/>
    <col min="4618" max="4618" width="6" bestFit="1" customWidth="1"/>
    <col min="4619" max="4619" width="7.5703125" bestFit="1" customWidth="1"/>
    <col min="4620" max="4620" width="9.85546875" bestFit="1" customWidth="1"/>
    <col min="4621" max="4621" width="7.5703125" customWidth="1"/>
    <col min="4622" max="4622" width="10.85546875" bestFit="1" customWidth="1"/>
    <col min="4623" max="4623" width="7.5703125" bestFit="1" customWidth="1"/>
    <col min="4624" max="4624" width="10.42578125" bestFit="1" customWidth="1"/>
    <col min="4625" max="4625" width="7.5703125" bestFit="1" customWidth="1"/>
    <col min="4626" max="4626" width="8.28515625" bestFit="1" customWidth="1"/>
    <col min="4627" max="4627" width="7.5703125" bestFit="1" customWidth="1"/>
    <col min="4628" max="4628" width="10" bestFit="1" customWidth="1"/>
    <col min="4629" max="4629" width="7.5703125" bestFit="1" customWidth="1"/>
    <col min="4630" max="4630" width="14.140625" customWidth="1"/>
    <col min="4632" max="4632" width="10.85546875" bestFit="1" customWidth="1"/>
    <col min="4870" max="4870" width="9.7109375" bestFit="1" customWidth="1"/>
    <col min="4871" max="4871" width="7.5703125" bestFit="1" customWidth="1"/>
    <col min="4872" max="4872" width="12.42578125" bestFit="1" customWidth="1"/>
    <col min="4873" max="4873" width="9.140625" customWidth="1"/>
    <col min="4874" max="4874" width="6" bestFit="1" customWidth="1"/>
    <col min="4875" max="4875" width="7.5703125" bestFit="1" customWidth="1"/>
    <col min="4876" max="4876" width="9.85546875" bestFit="1" customWidth="1"/>
    <col min="4877" max="4877" width="7.5703125" customWidth="1"/>
    <col min="4878" max="4878" width="10.85546875" bestFit="1" customWidth="1"/>
    <col min="4879" max="4879" width="7.5703125" bestFit="1" customWidth="1"/>
    <col min="4880" max="4880" width="10.42578125" bestFit="1" customWidth="1"/>
    <col min="4881" max="4881" width="7.5703125" bestFit="1" customWidth="1"/>
    <col min="4882" max="4882" width="8.28515625" bestFit="1" customWidth="1"/>
    <col min="4883" max="4883" width="7.5703125" bestFit="1" customWidth="1"/>
    <col min="4884" max="4884" width="10" bestFit="1" customWidth="1"/>
    <col min="4885" max="4885" width="7.5703125" bestFit="1" customWidth="1"/>
    <col min="4886" max="4886" width="14.140625" customWidth="1"/>
    <col min="4888" max="4888" width="10.85546875" bestFit="1" customWidth="1"/>
    <col min="5126" max="5126" width="9.7109375" bestFit="1" customWidth="1"/>
    <col min="5127" max="5127" width="7.5703125" bestFit="1" customWidth="1"/>
    <col min="5128" max="5128" width="12.42578125" bestFit="1" customWidth="1"/>
    <col min="5129" max="5129" width="9.140625" customWidth="1"/>
    <col min="5130" max="5130" width="6" bestFit="1" customWidth="1"/>
    <col min="5131" max="5131" width="7.5703125" bestFit="1" customWidth="1"/>
    <col min="5132" max="5132" width="9.85546875" bestFit="1" customWidth="1"/>
    <col min="5133" max="5133" width="7.5703125" customWidth="1"/>
    <col min="5134" max="5134" width="10.85546875" bestFit="1" customWidth="1"/>
    <col min="5135" max="5135" width="7.5703125" bestFit="1" customWidth="1"/>
    <col min="5136" max="5136" width="10.42578125" bestFit="1" customWidth="1"/>
    <col min="5137" max="5137" width="7.5703125" bestFit="1" customWidth="1"/>
    <col min="5138" max="5138" width="8.28515625" bestFit="1" customWidth="1"/>
    <col min="5139" max="5139" width="7.5703125" bestFit="1" customWidth="1"/>
    <col min="5140" max="5140" width="10" bestFit="1" customWidth="1"/>
    <col min="5141" max="5141" width="7.5703125" bestFit="1" customWidth="1"/>
    <col min="5142" max="5142" width="14.140625" customWidth="1"/>
    <col min="5144" max="5144" width="10.85546875" bestFit="1" customWidth="1"/>
    <col min="5382" max="5382" width="9.7109375" bestFit="1" customWidth="1"/>
    <col min="5383" max="5383" width="7.5703125" bestFit="1" customWidth="1"/>
    <col min="5384" max="5384" width="12.42578125" bestFit="1" customWidth="1"/>
    <col min="5385" max="5385" width="9.140625" customWidth="1"/>
    <col min="5386" max="5386" width="6" bestFit="1" customWidth="1"/>
    <col min="5387" max="5387" width="7.5703125" bestFit="1" customWidth="1"/>
    <col min="5388" max="5388" width="9.85546875" bestFit="1" customWidth="1"/>
    <col min="5389" max="5389" width="7.5703125" customWidth="1"/>
    <col min="5390" max="5390" width="10.85546875" bestFit="1" customWidth="1"/>
    <col min="5391" max="5391" width="7.5703125" bestFit="1" customWidth="1"/>
    <col min="5392" max="5392" width="10.42578125" bestFit="1" customWidth="1"/>
    <col min="5393" max="5393" width="7.5703125" bestFit="1" customWidth="1"/>
    <col min="5394" max="5394" width="8.28515625" bestFit="1" customWidth="1"/>
    <col min="5395" max="5395" width="7.5703125" bestFit="1" customWidth="1"/>
    <col min="5396" max="5396" width="10" bestFit="1" customWidth="1"/>
    <col min="5397" max="5397" width="7.5703125" bestFit="1" customWidth="1"/>
    <col min="5398" max="5398" width="14.140625" customWidth="1"/>
    <col min="5400" max="5400" width="10.85546875" bestFit="1" customWidth="1"/>
    <col min="5638" max="5638" width="9.7109375" bestFit="1" customWidth="1"/>
    <col min="5639" max="5639" width="7.5703125" bestFit="1" customWidth="1"/>
    <col min="5640" max="5640" width="12.42578125" bestFit="1" customWidth="1"/>
    <col min="5641" max="5641" width="9.140625" customWidth="1"/>
    <col min="5642" max="5642" width="6" bestFit="1" customWidth="1"/>
    <col min="5643" max="5643" width="7.5703125" bestFit="1" customWidth="1"/>
    <col min="5644" max="5644" width="9.85546875" bestFit="1" customWidth="1"/>
    <col min="5645" max="5645" width="7.5703125" customWidth="1"/>
    <col min="5646" max="5646" width="10.85546875" bestFit="1" customWidth="1"/>
    <col min="5647" max="5647" width="7.5703125" bestFit="1" customWidth="1"/>
    <col min="5648" max="5648" width="10.42578125" bestFit="1" customWidth="1"/>
    <col min="5649" max="5649" width="7.5703125" bestFit="1" customWidth="1"/>
    <col min="5650" max="5650" width="8.28515625" bestFit="1" customWidth="1"/>
    <col min="5651" max="5651" width="7.5703125" bestFit="1" customWidth="1"/>
    <col min="5652" max="5652" width="10" bestFit="1" customWidth="1"/>
    <col min="5653" max="5653" width="7.5703125" bestFit="1" customWidth="1"/>
    <col min="5654" max="5654" width="14.140625" customWidth="1"/>
    <col min="5656" max="5656" width="10.85546875" bestFit="1" customWidth="1"/>
    <col min="5894" max="5894" width="9.7109375" bestFit="1" customWidth="1"/>
    <col min="5895" max="5895" width="7.5703125" bestFit="1" customWidth="1"/>
    <col min="5896" max="5896" width="12.42578125" bestFit="1" customWidth="1"/>
    <col min="5897" max="5897" width="9.140625" customWidth="1"/>
    <col min="5898" max="5898" width="6" bestFit="1" customWidth="1"/>
    <col min="5899" max="5899" width="7.5703125" bestFit="1" customWidth="1"/>
    <col min="5900" max="5900" width="9.85546875" bestFit="1" customWidth="1"/>
    <col min="5901" max="5901" width="7.5703125" customWidth="1"/>
    <col min="5902" max="5902" width="10.85546875" bestFit="1" customWidth="1"/>
    <col min="5903" max="5903" width="7.5703125" bestFit="1" customWidth="1"/>
    <col min="5904" max="5904" width="10.42578125" bestFit="1" customWidth="1"/>
    <col min="5905" max="5905" width="7.5703125" bestFit="1" customWidth="1"/>
    <col min="5906" max="5906" width="8.28515625" bestFit="1" customWidth="1"/>
    <col min="5907" max="5907" width="7.5703125" bestFit="1" customWidth="1"/>
    <col min="5908" max="5908" width="10" bestFit="1" customWidth="1"/>
    <col min="5909" max="5909" width="7.5703125" bestFit="1" customWidth="1"/>
    <col min="5910" max="5910" width="14.140625" customWidth="1"/>
    <col min="5912" max="5912" width="10.85546875" bestFit="1" customWidth="1"/>
    <col min="6150" max="6150" width="9.7109375" bestFit="1" customWidth="1"/>
    <col min="6151" max="6151" width="7.5703125" bestFit="1" customWidth="1"/>
    <col min="6152" max="6152" width="12.42578125" bestFit="1" customWidth="1"/>
    <col min="6153" max="6153" width="9.140625" customWidth="1"/>
    <col min="6154" max="6154" width="6" bestFit="1" customWidth="1"/>
    <col min="6155" max="6155" width="7.5703125" bestFit="1" customWidth="1"/>
    <col min="6156" max="6156" width="9.85546875" bestFit="1" customWidth="1"/>
    <col min="6157" max="6157" width="7.5703125" customWidth="1"/>
    <col min="6158" max="6158" width="10.85546875" bestFit="1" customWidth="1"/>
    <col min="6159" max="6159" width="7.5703125" bestFit="1" customWidth="1"/>
    <col min="6160" max="6160" width="10.42578125" bestFit="1" customWidth="1"/>
    <col min="6161" max="6161" width="7.5703125" bestFit="1" customWidth="1"/>
    <col min="6162" max="6162" width="8.28515625" bestFit="1" customWidth="1"/>
    <col min="6163" max="6163" width="7.5703125" bestFit="1" customWidth="1"/>
    <col min="6164" max="6164" width="10" bestFit="1" customWidth="1"/>
    <col min="6165" max="6165" width="7.5703125" bestFit="1" customWidth="1"/>
    <col min="6166" max="6166" width="14.140625" customWidth="1"/>
    <col min="6168" max="6168" width="10.85546875" bestFit="1" customWidth="1"/>
    <col min="6406" max="6406" width="9.7109375" bestFit="1" customWidth="1"/>
    <col min="6407" max="6407" width="7.5703125" bestFit="1" customWidth="1"/>
    <col min="6408" max="6408" width="12.42578125" bestFit="1" customWidth="1"/>
    <col min="6409" max="6409" width="9.140625" customWidth="1"/>
    <col min="6410" max="6410" width="6" bestFit="1" customWidth="1"/>
    <col min="6411" max="6411" width="7.5703125" bestFit="1" customWidth="1"/>
    <col min="6412" max="6412" width="9.85546875" bestFit="1" customWidth="1"/>
    <col min="6413" max="6413" width="7.5703125" customWidth="1"/>
    <col min="6414" max="6414" width="10.85546875" bestFit="1" customWidth="1"/>
    <col min="6415" max="6415" width="7.5703125" bestFit="1" customWidth="1"/>
    <col min="6416" max="6416" width="10.42578125" bestFit="1" customWidth="1"/>
    <col min="6417" max="6417" width="7.5703125" bestFit="1" customWidth="1"/>
    <col min="6418" max="6418" width="8.28515625" bestFit="1" customWidth="1"/>
    <col min="6419" max="6419" width="7.5703125" bestFit="1" customWidth="1"/>
    <col min="6420" max="6420" width="10" bestFit="1" customWidth="1"/>
    <col min="6421" max="6421" width="7.5703125" bestFit="1" customWidth="1"/>
    <col min="6422" max="6422" width="14.140625" customWidth="1"/>
    <col min="6424" max="6424" width="10.85546875" bestFit="1" customWidth="1"/>
    <col min="6662" max="6662" width="9.7109375" bestFit="1" customWidth="1"/>
    <col min="6663" max="6663" width="7.5703125" bestFit="1" customWidth="1"/>
    <col min="6664" max="6664" width="12.42578125" bestFit="1" customWidth="1"/>
    <col min="6665" max="6665" width="9.140625" customWidth="1"/>
    <col min="6666" max="6666" width="6" bestFit="1" customWidth="1"/>
    <col min="6667" max="6667" width="7.5703125" bestFit="1" customWidth="1"/>
    <col min="6668" max="6668" width="9.85546875" bestFit="1" customWidth="1"/>
    <col min="6669" max="6669" width="7.5703125" customWidth="1"/>
    <col min="6670" max="6670" width="10.85546875" bestFit="1" customWidth="1"/>
    <col min="6671" max="6671" width="7.5703125" bestFit="1" customWidth="1"/>
    <col min="6672" max="6672" width="10.42578125" bestFit="1" customWidth="1"/>
    <col min="6673" max="6673" width="7.5703125" bestFit="1" customWidth="1"/>
    <col min="6674" max="6674" width="8.28515625" bestFit="1" customWidth="1"/>
    <col min="6675" max="6675" width="7.5703125" bestFit="1" customWidth="1"/>
    <col min="6676" max="6676" width="10" bestFit="1" customWidth="1"/>
    <col min="6677" max="6677" width="7.5703125" bestFit="1" customWidth="1"/>
    <col min="6678" max="6678" width="14.140625" customWidth="1"/>
    <col min="6680" max="6680" width="10.85546875" bestFit="1" customWidth="1"/>
    <col min="6918" max="6918" width="9.7109375" bestFit="1" customWidth="1"/>
    <col min="6919" max="6919" width="7.5703125" bestFit="1" customWidth="1"/>
    <col min="6920" max="6920" width="12.42578125" bestFit="1" customWidth="1"/>
    <col min="6921" max="6921" width="9.140625" customWidth="1"/>
    <col min="6922" max="6922" width="6" bestFit="1" customWidth="1"/>
    <col min="6923" max="6923" width="7.5703125" bestFit="1" customWidth="1"/>
    <col min="6924" max="6924" width="9.85546875" bestFit="1" customWidth="1"/>
    <col min="6925" max="6925" width="7.5703125" customWidth="1"/>
    <col min="6926" max="6926" width="10.85546875" bestFit="1" customWidth="1"/>
    <col min="6927" max="6927" width="7.5703125" bestFit="1" customWidth="1"/>
    <col min="6928" max="6928" width="10.42578125" bestFit="1" customWidth="1"/>
    <col min="6929" max="6929" width="7.5703125" bestFit="1" customWidth="1"/>
    <col min="6930" max="6930" width="8.28515625" bestFit="1" customWidth="1"/>
    <col min="6931" max="6931" width="7.5703125" bestFit="1" customWidth="1"/>
    <col min="6932" max="6932" width="10" bestFit="1" customWidth="1"/>
    <col min="6933" max="6933" width="7.5703125" bestFit="1" customWidth="1"/>
    <col min="6934" max="6934" width="14.140625" customWidth="1"/>
    <col min="6936" max="6936" width="10.85546875" bestFit="1" customWidth="1"/>
    <col min="7174" max="7174" width="9.7109375" bestFit="1" customWidth="1"/>
    <col min="7175" max="7175" width="7.5703125" bestFit="1" customWidth="1"/>
    <col min="7176" max="7176" width="12.42578125" bestFit="1" customWidth="1"/>
    <col min="7177" max="7177" width="9.140625" customWidth="1"/>
    <col min="7178" max="7178" width="6" bestFit="1" customWidth="1"/>
    <col min="7179" max="7179" width="7.5703125" bestFit="1" customWidth="1"/>
    <col min="7180" max="7180" width="9.85546875" bestFit="1" customWidth="1"/>
    <col min="7181" max="7181" width="7.5703125" customWidth="1"/>
    <col min="7182" max="7182" width="10.85546875" bestFit="1" customWidth="1"/>
    <col min="7183" max="7183" width="7.5703125" bestFit="1" customWidth="1"/>
    <col min="7184" max="7184" width="10.42578125" bestFit="1" customWidth="1"/>
    <col min="7185" max="7185" width="7.5703125" bestFit="1" customWidth="1"/>
    <col min="7186" max="7186" width="8.28515625" bestFit="1" customWidth="1"/>
    <col min="7187" max="7187" width="7.5703125" bestFit="1" customWidth="1"/>
    <col min="7188" max="7188" width="10" bestFit="1" customWidth="1"/>
    <col min="7189" max="7189" width="7.5703125" bestFit="1" customWidth="1"/>
    <col min="7190" max="7190" width="14.140625" customWidth="1"/>
    <col min="7192" max="7192" width="10.85546875" bestFit="1" customWidth="1"/>
    <col min="7430" max="7430" width="9.7109375" bestFit="1" customWidth="1"/>
    <col min="7431" max="7431" width="7.5703125" bestFit="1" customWidth="1"/>
    <col min="7432" max="7432" width="12.42578125" bestFit="1" customWidth="1"/>
    <col min="7433" max="7433" width="9.140625" customWidth="1"/>
    <col min="7434" max="7434" width="6" bestFit="1" customWidth="1"/>
    <col min="7435" max="7435" width="7.5703125" bestFit="1" customWidth="1"/>
    <col min="7436" max="7436" width="9.85546875" bestFit="1" customWidth="1"/>
    <col min="7437" max="7437" width="7.5703125" customWidth="1"/>
    <col min="7438" max="7438" width="10.85546875" bestFit="1" customWidth="1"/>
    <col min="7439" max="7439" width="7.5703125" bestFit="1" customWidth="1"/>
    <col min="7440" max="7440" width="10.42578125" bestFit="1" customWidth="1"/>
    <col min="7441" max="7441" width="7.5703125" bestFit="1" customWidth="1"/>
    <col min="7442" max="7442" width="8.28515625" bestFit="1" customWidth="1"/>
    <col min="7443" max="7443" width="7.5703125" bestFit="1" customWidth="1"/>
    <col min="7444" max="7444" width="10" bestFit="1" customWidth="1"/>
    <col min="7445" max="7445" width="7.5703125" bestFit="1" customWidth="1"/>
    <col min="7446" max="7446" width="14.140625" customWidth="1"/>
    <col min="7448" max="7448" width="10.85546875" bestFit="1" customWidth="1"/>
    <col min="7686" max="7686" width="9.7109375" bestFit="1" customWidth="1"/>
    <col min="7687" max="7687" width="7.5703125" bestFit="1" customWidth="1"/>
    <col min="7688" max="7688" width="12.42578125" bestFit="1" customWidth="1"/>
    <col min="7689" max="7689" width="9.140625" customWidth="1"/>
    <col min="7690" max="7690" width="6" bestFit="1" customWidth="1"/>
    <col min="7691" max="7691" width="7.5703125" bestFit="1" customWidth="1"/>
    <col min="7692" max="7692" width="9.85546875" bestFit="1" customWidth="1"/>
    <col min="7693" max="7693" width="7.5703125" customWidth="1"/>
    <col min="7694" max="7694" width="10.85546875" bestFit="1" customWidth="1"/>
    <col min="7695" max="7695" width="7.5703125" bestFit="1" customWidth="1"/>
    <col min="7696" max="7696" width="10.42578125" bestFit="1" customWidth="1"/>
    <col min="7697" max="7697" width="7.5703125" bestFit="1" customWidth="1"/>
    <col min="7698" max="7698" width="8.28515625" bestFit="1" customWidth="1"/>
    <col min="7699" max="7699" width="7.5703125" bestFit="1" customWidth="1"/>
    <col min="7700" max="7700" width="10" bestFit="1" customWidth="1"/>
    <col min="7701" max="7701" width="7.5703125" bestFit="1" customWidth="1"/>
    <col min="7702" max="7702" width="14.140625" customWidth="1"/>
    <col min="7704" max="7704" width="10.85546875" bestFit="1" customWidth="1"/>
    <col min="7942" max="7942" width="9.7109375" bestFit="1" customWidth="1"/>
    <col min="7943" max="7943" width="7.5703125" bestFit="1" customWidth="1"/>
    <col min="7944" max="7944" width="12.42578125" bestFit="1" customWidth="1"/>
    <col min="7945" max="7945" width="9.140625" customWidth="1"/>
    <col min="7946" max="7946" width="6" bestFit="1" customWidth="1"/>
    <col min="7947" max="7947" width="7.5703125" bestFit="1" customWidth="1"/>
    <col min="7948" max="7948" width="9.85546875" bestFit="1" customWidth="1"/>
    <col min="7949" max="7949" width="7.5703125" customWidth="1"/>
    <col min="7950" max="7950" width="10.85546875" bestFit="1" customWidth="1"/>
    <col min="7951" max="7951" width="7.5703125" bestFit="1" customWidth="1"/>
    <col min="7952" max="7952" width="10.42578125" bestFit="1" customWidth="1"/>
    <col min="7953" max="7953" width="7.5703125" bestFit="1" customWidth="1"/>
    <col min="7954" max="7954" width="8.28515625" bestFit="1" customWidth="1"/>
    <col min="7955" max="7955" width="7.5703125" bestFit="1" customWidth="1"/>
    <col min="7956" max="7956" width="10" bestFit="1" customWidth="1"/>
    <col min="7957" max="7957" width="7.5703125" bestFit="1" customWidth="1"/>
    <col min="7958" max="7958" width="14.140625" customWidth="1"/>
    <col min="7960" max="7960" width="10.85546875" bestFit="1" customWidth="1"/>
    <col min="8198" max="8198" width="9.7109375" bestFit="1" customWidth="1"/>
    <col min="8199" max="8199" width="7.5703125" bestFit="1" customWidth="1"/>
    <col min="8200" max="8200" width="12.42578125" bestFit="1" customWidth="1"/>
    <col min="8201" max="8201" width="9.140625" customWidth="1"/>
    <col min="8202" max="8202" width="6" bestFit="1" customWidth="1"/>
    <col min="8203" max="8203" width="7.5703125" bestFit="1" customWidth="1"/>
    <col min="8204" max="8204" width="9.85546875" bestFit="1" customWidth="1"/>
    <col min="8205" max="8205" width="7.5703125" customWidth="1"/>
    <col min="8206" max="8206" width="10.85546875" bestFit="1" customWidth="1"/>
    <col min="8207" max="8207" width="7.5703125" bestFit="1" customWidth="1"/>
    <col min="8208" max="8208" width="10.42578125" bestFit="1" customWidth="1"/>
    <col min="8209" max="8209" width="7.5703125" bestFit="1" customWidth="1"/>
    <col min="8210" max="8210" width="8.28515625" bestFit="1" customWidth="1"/>
    <col min="8211" max="8211" width="7.5703125" bestFit="1" customWidth="1"/>
    <col min="8212" max="8212" width="10" bestFit="1" customWidth="1"/>
    <col min="8213" max="8213" width="7.5703125" bestFit="1" customWidth="1"/>
    <col min="8214" max="8214" width="14.140625" customWidth="1"/>
    <col min="8216" max="8216" width="10.85546875" bestFit="1" customWidth="1"/>
    <col min="8454" max="8454" width="9.7109375" bestFit="1" customWidth="1"/>
    <col min="8455" max="8455" width="7.5703125" bestFit="1" customWidth="1"/>
    <col min="8456" max="8456" width="12.42578125" bestFit="1" customWidth="1"/>
    <col min="8457" max="8457" width="9.140625" customWidth="1"/>
    <col min="8458" max="8458" width="6" bestFit="1" customWidth="1"/>
    <col min="8459" max="8459" width="7.5703125" bestFit="1" customWidth="1"/>
    <col min="8460" max="8460" width="9.85546875" bestFit="1" customWidth="1"/>
    <col min="8461" max="8461" width="7.5703125" customWidth="1"/>
    <col min="8462" max="8462" width="10.85546875" bestFit="1" customWidth="1"/>
    <col min="8463" max="8463" width="7.5703125" bestFit="1" customWidth="1"/>
    <col min="8464" max="8464" width="10.42578125" bestFit="1" customWidth="1"/>
    <col min="8465" max="8465" width="7.5703125" bestFit="1" customWidth="1"/>
    <col min="8466" max="8466" width="8.28515625" bestFit="1" customWidth="1"/>
    <col min="8467" max="8467" width="7.5703125" bestFit="1" customWidth="1"/>
    <col min="8468" max="8468" width="10" bestFit="1" customWidth="1"/>
    <col min="8469" max="8469" width="7.5703125" bestFit="1" customWidth="1"/>
    <col min="8470" max="8470" width="14.140625" customWidth="1"/>
    <col min="8472" max="8472" width="10.85546875" bestFit="1" customWidth="1"/>
    <col min="8710" max="8710" width="9.7109375" bestFit="1" customWidth="1"/>
    <col min="8711" max="8711" width="7.5703125" bestFit="1" customWidth="1"/>
    <col min="8712" max="8712" width="12.42578125" bestFit="1" customWidth="1"/>
    <col min="8713" max="8713" width="9.140625" customWidth="1"/>
    <col min="8714" max="8714" width="6" bestFit="1" customWidth="1"/>
    <col min="8715" max="8715" width="7.5703125" bestFit="1" customWidth="1"/>
    <col min="8716" max="8716" width="9.85546875" bestFit="1" customWidth="1"/>
    <col min="8717" max="8717" width="7.5703125" customWidth="1"/>
    <col min="8718" max="8718" width="10.85546875" bestFit="1" customWidth="1"/>
    <col min="8719" max="8719" width="7.5703125" bestFit="1" customWidth="1"/>
    <col min="8720" max="8720" width="10.42578125" bestFit="1" customWidth="1"/>
    <col min="8721" max="8721" width="7.5703125" bestFit="1" customWidth="1"/>
    <col min="8722" max="8722" width="8.28515625" bestFit="1" customWidth="1"/>
    <col min="8723" max="8723" width="7.5703125" bestFit="1" customWidth="1"/>
    <col min="8724" max="8724" width="10" bestFit="1" customWidth="1"/>
    <col min="8725" max="8725" width="7.5703125" bestFit="1" customWidth="1"/>
    <col min="8726" max="8726" width="14.140625" customWidth="1"/>
    <col min="8728" max="8728" width="10.85546875" bestFit="1" customWidth="1"/>
    <col min="8966" max="8966" width="9.7109375" bestFit="1" customWidth="1"/>
    <col min="8967" max="8967" width="7.5703125" bestFit="1" customWidth="1"/>
    <col min="8968" max="8968" width="12.42578125" bestFit="1" customWidth="1"/>
    <col min="8969" max="8969" width="9.140625" customWidth="1"/>
    <col min="8970" max="8970" width="6" bestFit="1" customWidth="1"/>
    <col min="8971" max="8971" width="7.5703125" bestFit="1" customWidth="1"/>
    <col min="8972" max="8972" width="9.85546875" bestFit="1" customWidth="1"/>
    <col min="8973" max="8973" width="7.5703125" customWidth="1"/>
    <col min="8974" max="8974" width="10.85546875" bestFit="1" customWidth="1"/>
    <col min="8975" max="8975" width="7.5703125" bestFit="1" customWidth="1"/>
    <col min="8976" max="8976" width="10.42578125" bestFit="1" customWidth="1"/>
    <col min="8977" max="8977" width="7.5703125" bestFit="1" customWidth="1"/>
    <col min="8978" max="8978" width="8.28515625" bestFit="1" customWidth="1"/>
    <col min="8979" max="8979" width="7.5703125" bestFit="1" customWidth="1"/>
    <col min="8980" max="8980" width="10" bestFit="1" customWidth="1"/>
    <col min="8981" max="8981" width="7.5703125" bestFit="1" customWidth="1"/>
    <col min="8982" max="8982" width="14.140625" customWidth="1"/>
    <col min="8984" max="8984" width="10.85546875" bestFit="1" customWidth="1"/>
    <col min="9222" max="9222" width="9.7109375" bestFit="1" customWidth="1"/>
    <col min="9223" max="9223" width="7.5703125" bestFit="1" customWidth="1"/>
    <col min="9224" max="9224" width="12.42578125" bestFit="1" customWidth="1"/>
    <col min="9225" max="9225" width="9.140625" customWidth="1"/>
    <col min="9226" max="9226" width="6" bestFit="1" customWidth="1"/>
    <col min="9227" max="9227" width="7.5703125" bestFit="1" customWidth="1"/>
    <col min="9228" max="9228" width="9.85546875" bestFit="1" customWidth="1"/>
    <col min="9229" max="9229" width="7.5703125" customWidth="1"/>
    <col min="9230" max="9230" width="10.85546875" bestFit="1" customWidth="1"/>
    <col min="9231" max="9231" width="7.5703125" bestFit="1" customWidth="1"/>
    <col min="9232" max="9232" width="10.42578125" bestFit="1" customWidth="1"/>
    <col min="9233" max="9233" width="7.5703125" bestFit="1" customWidth="1"/>
    <col min="9234" max="9234" width="8.28515625" bestFit="1" customWidth="1"/>
    <col min="9235" max="9235" width="7.5703125" bestFit="1" customWidth="1"/>
    <col min="9236" max="9236" width="10" bestFit="1" customWidth="1"/>
    <col min="9237" max="9237" width="7.5703125" bestFit="1" customWidth="1"/>
    <col min="9238" max="9238" width="14.140625" customWidth="1"/>
    <col min="9240" max="9240" width="10.85546875" bestFit="1" customWidth="1"/>
    <col min="9478" max="9478" width="9.7109375" bestFit="1" customWidth="1"/>
    <col min="9479" max="9479" width="7.5703125" bestFit="1" customWidth="1"/>
    <col min="9480" max="9480" width="12.42578125" bestFit="1" customWidth="1"/>
    <col min="9481" max="9481" width="9.140625" customWidth="1"/>
    <col min="9482" max="9482" width="6" bestFit="1" customWidth="1"/>
    <col min="9483" max="9483" width="7.5703125" bestFit="1" customWidth="1"/>
    <col min="9484" max="9484" width="9.85546875" bestFit="1" customWidth="1"/>
    <col min="9485" max="9485" width="7.5703125" customWidth="1"/>
    <col min="9486" max="9486" width="10.85546875" bestFit="1" customWidth="1"/>
    <col min="9487" max="9487" width="7.5703125" bestFit="1" customWidth="1"/>
    <col min="9488" max="9488" width="10.42578125" bestFit="1" customWidth="1"/>
    <col min="9489" max="9489" width="7.5703125" bestFit="1" customWidth="1"/>
    <col min="9490" max="9490" width="8.28515625" bestFit="1" customWidth="1"/>
    <col min="9491" max="9491" width="7.5703125" bestFit="1" customWidth="1"/>
    <col min="9492" max="9492" width="10" bestFit="1" customWidth="1"/>
    <col min="9493" max="9493" width="7.5703125" bestFit="1" customWidth="1"/>
    <col min="9494" max="9494" width="14.140625" customWidth="1"/>
    <col min="9496" max="9496" width="10.85546875" bestFit="1" customWidth="1"/>
    <col min="9734" max="9734" width="9.7109375" bestFit="1" customWidth="1"/>
    <col min="9735" max="9735" width="7.5703125" bestFit="1" customWidth="1"/>
    <col min="9736" max="9736" width="12.42578125" bestFit="1" customWidth="1"/>
    <col min="9737" max="9737" width="9.140625" customWidth="1"/>
    <col min="9738" max="9738" width="6" bestFit="1" customWidth="1"/>
    <col min="9739" max="9739" width="7.5703125" bestFit="1" customWidth="1"/>
    <col min="9740" max="9740" width="9.85546875" bestFit="1" customWidth="1"/>
    <col min="9741" max="9741" width="7.5703125" customWidth="1"/>
    <col min="9742" max="9742" width="10.85546875" bestFit="1" customWidth="1"/>
    <col min="9743" max="9743" width="7.5703125" bestFit="1" customWidth="1"/>
    <col min="9744" max="9744" width="10.42578125" bestFit="1" customWidth="1"/>
    <col min="9745" max="9745" width="7.5703125" bestFit="1" customWidth="1"/>
    <col min="9746" max="9746" width="8.28515625" bestFit="1" customWidth="1"/>
    <col min="9747" max="9747" width="7.5703125" bestFit="1" customWidth="1"/>
    <col min="9748" max="9748" width="10" bestFit="1" customWidth="1"/>
    <col min="9749" max="9749" width="7.5703125" bestFit="1" customWidth="1"/>
    <col min="9750" max="9750" width="14.140625" customWidth="1"/>
    <col min="9752" max="9752" width="10.85546875" bestFit="1" customWidth="1"/>
    <col min="9990" max="9990" width="9.7109375" bestFit="1" customWidth="1"/>
    <col min="9991" max="9991" width="7.5703125" bestFit="1" customWidth="1"/>
    <col min="9992" max="9992" width="12.42578125" bestFit="1" customWidth="1"/>
    <col min="9993" max="9993" width="9.140625" customWidth="1"/>
    <col min="9994" max="9994" width="6" bestFit="1" customWidth="1"/>
    <col min="9995" max="9995" width="7.5703125" bestFit="1" customWidth="1"/>
    <col min="9996" max="9996" width="9.85546875" bestFit="1" customWidth="1"/>
    <col min="9997" max="9997" width="7.5703125" customWidth="1"/>
    <col min="9998" max="9998" width="10.85546875" bestFit="1" customWidth="1"/>
    <col min="9999" max="9999" width="7.5703125" bestFit="1" customWidth="1"/>
    <col min="10000" max="10000" width="10.42578125" bestFit="1" customWidth="1"/>
    <col min="10001" max="10001" width="7.5703125" bestFit="1" customWidth="1"/>
    <col min="10002" max="10002" width="8.28515625" bestFit="1" customWidth="1"/>
    <col min="10003" max="10003" width="7.5703125" bestFit="1" customWidth="1"/>
    <col min="10004" max="10004" width="10" bestFit="1" customWidth="1"/>
    <col min="10005" max="10005" width="7.5703125" bestFit="1" customWidth="1"/>
    <col min="10006" max="10006" width="14.140625" customWidth="1"/>
    <col min="10008" max="10008" width="10.85546875" bestFit="1" customWidth="1"/>
    <col min="10246" max="10246" width="9.7109375" bestFit="1" customWidth="1"/>
    <col min="10247" max="10247" width="7.5703125" bestFit="1" customWidth="1"/>
    <col min="10248" max="10248" width="12.42578125" bestFit="1" customWidth="1"/>
    <col min="10249" max="10249" width="9.140625" customWidth="1"/>
    <col min="10250" max="10250" width="6" bestFit="1" customWidth="1"/>
    <col min="10251" max="10251" width="7.5703125" bestFit="1" customWidth="1"/>
    <col min="10252" max="10252" width="9.85546875" bestFit="1" customWidth="1"/>
    <col min="10253" max="10253" width="7.5703125" customWidth="1"/>
    <col min="10254" max="10254" width="10.85546875" bestFit="1" customWidth="1"/>
    <col min="10255" max="10255" width="7.5703125" bestFit="1" customWidth="1"/>
    <col min="10256" max="10256" width="10.42578125" bestFit="1" customWidth="1"/>
    <col min="10257" max="10257" width="7.5703125" bestFit="1" customWidth="1"/>
    <col min="10258" max="10258" width="8.28515625" bestFit="1" customWidth="1"/>
    <col min="10259" max="10259" width="7.5703125" bestFit="1" customWidth="1"/>
    <col min="10260" max="10260" width="10" bestFit="1" customWidth="1"/>
    <col min="10261" max="10261" width="7.5703125" bestFit="1" customWidth="1"/>
    <col min="10262" max="10262" width="14.140625" customWidth="1"/>
    <col min="10264" max="10264" width="10.85546875" bestFit="1" customWidth="1"/>
    <col min="10502" max="10502" width="9.7109375" bestFit="1" customWidth="1"/>
    <col min="10503" max="10503" width="7.5703125" bestFit="1" customWidth="1"/>
    <col min="10504" max="10504" width="12.42578125" bestFit="1" customWidth="1"/>
    <col min="10505" max="10505" width="9.140625" customWidth="1"/>
    <col min="10506" max="10506" width="6" bestFit="1" customWidth="1"/>
    <col min="10507" max="10507" width="7.5703125" bestFit="1" customWidth="1"/>
    <col min="10508" max="10508" width="9.85546875" bestFit="1" customWidth="1"/>
    <col min="10509" max="10509" width="7.5703125" customWidth="1"/>
    <col min="10510" max="10510" width="10.85546875" bestFit="1" customWidth="1"/>
    <col min="10511" max="10511" width="7.5703125" bestFit="1" customWidth="1"/>
    <col min="10512" max="10512" width="10.42578125" bestFit="1" customWidth="1"/>
    <col min="10513" max="10513" width="7.5703125" bestFit="1" customWidth="1"/>
    <col min="10514" max="10514" width="8.28515625" bestFit="1" customWidth="1"/>
    <col min="10515" max="10515" width="7.5703125" bestFit="1" customWidth="1"/>
    <col min="10516" max="10516" width="10" bestFit="1" customWidth="1"/>
    <col min="10517" max="10517" width="7.5703125" bestFit="1" customWidth="1"/>
    <col min="10518" max="10518" width="14.140625" customWidth="1"/>
    <col min="10520" max="10520" width="10.85546875" bestFit="1" customWidth="1"/>
    <col min="10758" max="10758" width="9.7109375" bestFit="1" customWidth="1"/>
    <col min="10759" max="10759" width="7.5703125" bestFit="1" customWidth="1"/>
    <col min="10760" max="10760" width="12.42578125" bestFit="1" customWidth="1"/>
    <col min="10761" max="10761" width="9.140625" customWidth="1"/>
    <col min="10762" max="10762" width="6" bestFit="1" customWidth="1"/>
    <col min="10763" max="10763" width="7.5703125" bestFit="1" customWidth="1"/>
    <col min="10764" max="10764" width="9.85546875" bestFit="1" customWidth="1"/>
    <col min="10765" max="10765" width="7.5703125" customWidth="1"/>
    <col min="10766" max="10766" width="10.85546875" bestFit="1" customWidth="1"/>
    <col min="10767" max="10767" width="7.5703125" bestFit="1" customWidth="1"/>
    <col min="10768" max="10768" width="10.42578125" bestFit="1" customWidth="1"/>
    <col min="10769" max="10769" width="7.5703125" bestFit="1" customWidth="1"/>
    <col min="10770" max="10770" width="8.28515625" bestFit="1" customWidth="1"/>
    <col min="10771" max="10771" width="7.5703125" bestFit="1" customWidth="1"/>
    <col min="10772" max="10772" width="10" bestFit="1" customWidth="1"/>
    <col min="10773" max="10773" width="7.5703125" bestFit="1" customWidth="1"/>
    <col min="10774" max="10774" width="14.140625" customWidth="1"/>
    <col min="10776" max="10776" width="10.85546875" bestFit="1" customWidth="1"/>
    <col min="11014" max="11014" width="9.7109375" bestFit="1" customWidth="1"/>
    <col min="11015" max="11015" width="7.5703125" bestFit="1" customWidth="1"/>
    <col min="11016" max="11016" width="12.42578125" bestFit="1" customWidth="1"/>
    <col min="11017" max="11017" width="9.140625" customWidth="1"/>
    <col min="11018" max="11018" width="6" bestFit="1" customWidth="1"/>
    <col min="11019" max="11019" width="7.5703125" bestFit="1" customWidth="1"/>
    <col min="11020" max="11020" width="9.85546875" bestFit="1" customWidth="1"/>
    <col min="11021" max="11021" width="7.5703125" customWidth="1"/>
    <col min="11022" max="11022" width="10.85546875" bestFit="1" customWidth="1"/>
    <col min="11023" max="11023" width="7.5703125" bestFit="1" customWidth="1"/>
    <col min="11024" max="11024" width="10.42578125" bestFit="1" customWidth="1"/>
    <col min="11025" max="11025" width="7.5703125" bestFit="1" customWidth="1"/>
    <col min="11026" max="11026" width="8.28515625" bestFit="1" customWidth="1"/>
    <col min="11027" max="11027" width="7.5703125" bestFit="1" customWidth="1"/>
    <col min="11028" max="11028" width="10" bestFit="1" customWidth="1"/>
    <col min="11029" max="11029" width="7.5703125" bestFit="1" customWidth="1"/>
    <col min="11030" max="11030" width="14.140625" customWidth="1"/>
    <col min="11032" max="11032" width="10.85546875" bestFit="1" customWidth="1"/>
    <col min="11270" max="11270" width="9.7109375" bestFit="1" customWidth="1"/>
    <col min="11271" max="11271" width="7.5703125" bestFit="1" customWidth="1"/>
    <col min="11272" max="11272" width="12.42578125" bestFit="1" customWidth="1"/>
    <col min="11273" max="11273" width="9.140625" customWidth="1"/>
    <col min="11274" max="11274" width="6" bestFit="1" customWidth="1"/>
    <col min="11275" max="11275" width="7.5703125" bestFit="1" customWidth="1"/>
    <col min="11276" max="11276" width="9.85546875" bestFit="1" customWidth="1"/>
    <col min="11277" max="11277" width="7.5703125" customWidth="1"/>
    <col min="11278" max="11278" width="10.85546875" bestFit="1" customWidth="1"/>
    <col min="11279" max="11279" width="7.5703125" bestFit="1" customWidth="1"/>
    <col min="11280" max="11280" width="10.42578125" bestFit="1" customWidth="1"/>
    <col min="11281" max="11281" width="7.5703125" bestFit="1" customWidth="1"/>
    <col min="11282" max="11282" width="8.28515625" bestFit="1" customWidth="1"/>
    <col min="11283" max="11283" width="7.5703125" bestFit="1" customWidth="1"/>
    <col min="11284" max="11284" width="10" bestFit="1" customWidth="1"/>
    <col min="11285" max="11285" width="7.5703125" bestFit="1" customWidth="1"/>
    <col min="11286" max="11286" width="14.140625" customWidth="1"/>
    <col min="11288" max="11288" width="10.85546875" bestFit="1" customWidth="1"/>
    <col min="11526" max="11526" width="9.7109375" bestFit="1" customWidth="1"/>
    <col min="11527" max="11527" width="7.5703125" bestFit="1" customWidth="1"/>
    <col min="11528" max="11528" width="12.42578125" bestFit="1" customWidth="1"/>
    <col min="11529" max="11529" width="9.140625" customWidth="1"/>
    <col min="11530" max="11530" width="6" bestFit="1" customWidth="1"/>
    <col min="11531" max="11531" width="7.5703125" bestFit="1" customWidth="1"/>
    <col min="11532" max="11532" width="9.85546875" bestFit="1" customWidth="1"/>
    <col min="11533" max="11533" width="7.5703125" customWidth="1"/>
    <col min="11534" max="11534" width="10.85546875" bestFit="1" customWidth="1"/>
    <col min="11535" max="11535" width="7.5703125" bestFit="1" customWidth="1"/>
    <col min="11536" max="11536" width="10.42578125" bestFit="1" customWidth="1"/>
    <col min="11537" max="11537" width="7.5703125" bestFit="1" customWidth="1"/>
    <col min="11538" max="11538" width="8.28515625" bestFit="1" customWidth="1"/>
    <col min="11539" max="11539" width="7.5703125" bestFit="1" customWidth="1"/>
    <col min="11540" max="11540" width="10" bestFit="1" customWidth="1"/>
    <col min="11541" max="11541" width="7.5703125" bestFit="1" customWidth="1"/>
    <col min="11542" max="11542" width="14.140625" customWidth="1"/>
    <col min="11544" max="11544" width="10.85546875" bestFit="1" customWidth="1"/>
    <col min="11782" max="11782" width="9.7109375" bestFit="1" customWidth="1"/>
    <col min="11783" max="11783" width="7.5703125" bestFit="1" customWidth="1"/>
    <col min="11784" max="11784" width="12.42578125" bestFit="1" customWidth="1"/>
    <col min="11785" max="11785" width="9.140625" customWidth="1"/>
    <col min="11786" max="11786" width="6" bestFit="1" customWidth="1"/>
    <col min="11787" max="11787" width="7.5703125" bestFit="1" customWidth="1"/>
    <col min="11788" max="11788" width="9.85546875" bestFit="1" customWidth="1"/>
    <col min="11789" max="11789" width="7.5703125" customWidth="1"/>
    <col min="11790" max="11790" width="10.85546875" bestFit="1" customWidth="1"/>
    <col min="11791" max="11791" width="7.5703125" bestFit="1" customWidth="1"/>
    <col min="11792" max="11792" width="10.42578125" bestFit="1" customWidth="1"/>
    <col min="11793" max="11793" width="7.5703125" bestFit="1" customWidth="1"/>
    <col min="11794" max="11794" width="8.28515625" bestFit="1" customWidth="1"/>
    <col min="11795" max="11795" width="7.5703125" bestFit="1" customWidth="1"/>
    <col min="11796" max="11796" width="10" bestFit="1" customWidth="1"/>
    <col min="11797" max="11797" width="7.5703125" bestFit="1" customWidth="1"/>
    <col min="11798" max="11798" width="14.140625" customWidth="1"/>
    <col min="11800" max="11800" width="10.85546875" bestFit="1" customWidth="1"/>
    <col min="12038" max="12038" width="9.7109375" bestFit="1" customWidth="1"/>
    <col min="12039" max="12039" width="7.5703125" bestFit="1" customWidth="1"/>
    <col min="12040" max="12040" width="12.42578125" bestFit="1" customWidth="1"/>
    <col min="12041" max="12041" width="9.140625" customWidth="1"/>
    <col min="12042" max="12042" width="6" bestFit="1" customWidth="1"/>
    <col min="12043" max="12043" width="7.5703125" bestFit="1" customWidth="1"/>
    <col min="12044" max="12044" width="9.85546875" bestFit="1" customWidth="1"/>
    <col min="12045" max="12045" width="7.5703125" customWidth="1"/>
    <col min="12046" max="12046" width="10.85546875" bestFit="1" customWidth="1"/>
    <col min="12047" max="12047" width="7.5703125" bestFit="1" customWidth="1"/>
    <col min="12048" max="12048" width="10.42578125" bestFit="1" customWidth="1"/>
    <col min="12049" max="12049" width="7.5703125" bestFit="1" customWidth="1"/>
    <col min="12050" max="12050" width="8.28515625" bestFit="1" customWidth="1"/>
    <col min="12051" max="12051" width="7.5703125" bestFit="1" customWidth="1"/>
    <col min="12052" max="12052" width="10" bestFit="1" customWidth="1"/>
    <col min="12053" max="12053" width="7.5703125" bestFit="1" customWidth="1"/>
    <col min="12054" max="12054" width="14.140625" customWidth="1"/>
    <col min="12056" max="12056" width="10.85546875" bestFit="1" customWidth="1"/>
    <col min="12294" max="12294" width="9.7109375" bestFit="1" customWidth="1"/>
    <col min="12295" max="12295" width="7.5703125" bestFit="1" customWidth="1"/>
    <col min="12296" max="12296" width="12.42578125" bestFit="1" customWidth="1"/>
    <col min="12297" max="12297" width="9.140625" customWidth="1"/>
    <col min="12298" max="12298" width="6" bestFit="1" customWidth="1"/>
    <col min="12299" max="12299" width="7.5703125" bestFit="1" customWidth="1"/>
    <col min="12300" max="12300" width="9.85546875" bestFit="1" customWidth="1"/>
    <col min="12301" max="12301" width="7.5703125" customWidth="1"/>
    <col min="12302" max="12302" width="10.85546875" bestFit="1" customWidth="1"/>
    <col min="12303" max="12303" width="7.5703125" bestFit="1" customWidth="1"/>
    <col min="12304" max="12304" width="10.42578125" bestFit="1" customWidth="1"/>
    <col min="12305" max="12305" width="7.5703125" bestFit="1" customWidth="1"/>
    <col min="12306" max="12306" width="8.28515625" bestFit="1" customWidth="1"/>
    <col min="12307" max="12307" width="7.5703125" bestFit="1" customWidth="1"/>
    <col min="12308" max="12308" width="10" bestFit="1" customWidth="1"/>
    <col min="12309" max="12309" width="7.5703125" bestFit="1" customWidth="1"/>
    <col min="12310" max="12310" width="14.140625" customWidth="1"/>
    <col min="12312" max="12312" width="10.85546875" bestFit="1" customWidth="1"/>
    <col min="12550" max="12550" width="9.7109375" bestFit="1" customWidth="1"/>
    <col min="12551" max="12551" width="7.5703125" bestFit="1" customWidth="1"/>
    <col min="12552" max="12552" width="12.42578125" bestFit="1" customWidth="1"/>
    <col min="12553" max="12553" width="9.140625" customWidth="1"/>
    <col min="12554" max="12554" width="6" bestFit="1" customWidth="1"/>
    <col min="12555" max="12555" width="7.5703125" bestFit="1" customWidth="1"/>
    <col min="12556" max="12556" width="9.85546875" bestFit="1" customWidth="1"/>
    <col min="12557" max="12557" width="7.5703125" customWidth="1"/>
    <col min="12558" max="12558" width="10.85546875" bestFit="1" customWidth="1"/>
    <col min="12559" max="12559" width="7.5703125" bestFit="1" customWidth="1"/>
    <col min="12560" max="12560" width="10.42578125" bestFit="1" customWidth="1"/>
    <col min="12561" max="12561" width="7.5703125" bestFit="1" customWidth="1"/>
    <col min="12562" max="12562" width="8.28515625" bestFit="1" customWidth="1"/>
    <col min="12563" max="12563" width="7.5703125" bestFit="1" customWidth="1"/>
    <col min="12564" max="12564" width="10" bestFit="1" customWidth="1"/>
    <col min="12565" max="12565" width="7.5703125" bestFit="1" customWidth="1"/>
    <col min="12566" max="12566" width="14.140625" customWidth="1"/>
    <col min="12568" max="12568" width="10.85546875" bestFit="1" customWidth="1"/>
    <col min="12806" max="12806" width="9.7109375" bestFit="1" customWidth="1"/>
    <col min="12807" max="12807" width="7.5703125" bestFit="1" customWidth="1"/>
    <col min="12808" max="12808" width="12.42578125" bestFit="1" customWidth="1"/>
    <col min="12809" max="12809" width="9.140625" customWidth="1"/>
    <col min="12810" max="12810" width="6" bestFit="1" customWidth="1"/>
    <col min="12811" max="12811" width="7.5703125" bestFit="1" customWidth="1"/>
    <col min="12812" max="12812" width="9.85546875" bestFit="1" customWidth="1"/>
    <col min="12813" max="12813" width="7.5703125" customWidth="1"/>
    <col min="12814" max="12814" width="10.85546875" bestFit="1" customWidth="1"/>
    <col min="12815" max="12815" width="7.5703125" bestFit="1" customWidth="1"/>
    <col min="12816" max="12816" width="10.42578125" bestFit="1" customWidth="1"/>
    <col min="12817" max="12817" width="7.5703125" bestFit="1" customWidth="1"/>
    <col min="12818" max="12818" width="8.28515625" bestFit="1" customWidth="1"/>
    <col min="12819" max="12819" width="7.5703125" bestFit="1" customWidth="1"/>
    <col min="12820" max="12820" width="10" bestFit="1" customWidth="1"/>
    <col min="12821" max="12821" width="7.5703125" bestFit="1" customWidth="1"/>
    <col min="12822" max="12822" width="14.140625" customWidth="1"/>
    <col min="12824" max="12824" width="10.85546875" bestFit="1" customWidth="1"/>
    <col min="13062" max="13062" width="9.7109375" bestFit="1" customWidth="1"/>
    <col min="13063" max="13063" width="7.5703125" bestFit="1" customWidth="1"/>
    <col min="13064" max="13064" width="12.42578125" bestFit="1" customWidth="1"/>
    <col min="13065" max="13065" width="9.140625" customWidth="1"/>
    <col min="13066" max="13066" width="6" bestFit="1" customWidth="1"/>
    <col min="13067" max="13067" width="7.5703125" bestFit="1" customWidth="1"/>
    <col min="13068" max="13068" width="9.85546875" bestFit="1" customWidth="1"/>
    <col min="13069" max="13069" width="7.5703125" customWidth="1"/>
    <col min="13070" max="13070" width="10.85546875" bestFit="1" customWidth="1"/>
    <col min="13071" max="13071" width="7.5703125" bestFit="1" customWidth="1"/>
    <col min="13072" max="13072" width="10.42578125" bestFit="1" customWidth="1"/>
    <col min="13073" max="13073" width="7.5703125" bestFit="1" customWidth="1"/>
    <col min="13074" max="13074" width="8.28515625" bestFit="1" customWidth="1"/>
    <col min="13075" max="13075" width="7.5703125" bestFit="1" customWidth="1"/>
    <col min="13076" max="13076" width="10" bestFit="1" customWidth="1"/>
    <col min="13077" max="13077" width="7.5703125" bestFit="1" customWidth="1"/>
    <col min="13078" max="13078" width="14.140625" customWidth="1"/>
    <col min="13080" max="13080" width="10.85546875" bestFit="1" customWidth="1"/>
    <col min="13318" max="13318" width="9.7109375" bestFit="1" customWidth="1"/>
    <col min="13319" max="13319" width="7.5703125" bestFit="1" customWidth="1"/>
    <col min="13320" max="13320" width="12.42578125" bestFit="1" customWidth="1"/>
    <col min="13321" max="13321" width="9.140625" customWidth="1"/>
    <col min="13322" max="13322" width="6" bestFit="1" customWidth="1"/>
    <col min="13323" max="13323" width="7.5703125" bestFit="1" customWidth="1"/>
    <col min="13324" max="13324" width="9.85546875" bestFit="1" customWidth="1"/>
    <col min="13325" max="13325" width="7.5703125" customWidth="1"/>
    <col min="13326" max="13326" width="10.85546875" bestFit="1" customWidth="1"/>
    <col min="13327" max="13327" width="7.5703125" bestFit="1" customWidth="1"/>
    <col min="13328" max="13328" width="10.42578125" bestFit="1" customWidth="1"/>
    <col min="13329" max="13329" width="7.5703125" bestFit="1" customWidth="1"/>
    <col min="13330" max="13330" width="8.28515625" bestFit="1" customWidth="1"/>
    <col min="13331" max="13331" width="7.5703125" bestFit="1" customWidth="1"/>
    <col min="13332" max="13332" width="10" bestFit="1" customWidth="1"/>
    <col min="13333" max="13333" width="7.5703125" bestFit="1" customWidth="1"/>
    <col min="13334" max="13334" width="14.140625" customWidth="1"/>
    <col min="13336" max="13336" width="10.85546875" bestFit="1" customWidth="1"/>
    <col min="13574" max="13574" width="9.7109375" bestFit="1" customWidth="1"/>
    <col min="13575" max="13575" width="7.5703125" bestFit="1" customWidth="1"/>
    <col min="13576" max="13576" width="12.42578125" bestFit="1" customWidth="1"/>
    <col min="13577" max="13577" width="9.140625" customWidth="1"/>
    <col min="13578" max="13578" width="6" bestFit="1" customWidth="1"/>
    <col min="13579" max="13579" width="7.5703125" bestFit="1" customWidth="1"/>
    <col min="13580" max="13580" width="9.85546875" bestFit="1" customWidth="1"/>
    <col min="13581" max="13581" width="7.5703125" customWidth="1"/>
    <col min="13582" max="13582" width="10.85546875" bestFit="1" customWidth="1"/>
    <col min="13583" max="13583" width="7.5703125" bestFit="1" customWidth="1"/>
    <col min="13584" max="13584" width="10.42578125" bestFit="1" customWidth="1"/>
    <col min="13585" max="13585" width="7.5703125" bestFit="1" customWidth="1"/>
    <col min="13586" max="13586" width="8.28515625" bestFit="1" customWidth="1"/>
    <col min="13587" max="13587" width="7.5703125" bestFit="1" customWidth="1"/>
    <col min="13588" max="13588" width="10" bestFit="1" customWidth="1"/>
    <col min="13589" max="13589" width="7.5703125" bestFit="1" customWidth="1"/>
    <col min="13590" max="13590" width="14.140625" customWidth="1"/>
    <col min="13592" max="13592" width="10.85546875" bestFit="1" customWidth="1"/>
    <col min="13830" max="13830" width="9.7109375" bestFit="1" customWidth="1"/>
    <col min="13831" max="13831" width="7.5703125" bestFit="1" customWidth="1"/>
    <col min="13832" max="13832" width="12.42578125" bestFit="1" customWidth="1"/>
    <col min="13833" max="13833" width="9.140625" customWidth="1"/>
    <col min="13834" max="13834" width="6" bestFit="1" customWidth="1"/>
    <col min="13835" max="13835" width="7.5703125" bestFit="1" customWidth="1"/>
    <col min="13836" max="13836" width="9.85546875" bestFit="1" customWidth="1"/>
    <col min="13837" max="13837" width="7.5703125" customWidth="1"/>
    <col min="13838" max="13838" width="10.85546875" bestFit="1" customWidth="1"/>
    <col min="13839" max="13839" width="7.5703125" bestFit="1" customWidth="1"/>
    <col min="13840" max="13840" width="10.42578125" bestFit="1" customWidth="1"/>
    <col min="13841" max="13841" width="7.5703125" bestFit="1" customWidth="1"/>
    <col min="13842" max="13842" width="8.28515625" bestFit="1" customWidth="1"/>
    <col min="13843" max="13843" width="7.5703125" bestFit="1" customWidth="1"/>
    <col min="13844" max="13844" width="10" bestFit="1" customWidth="1"/>
    <col min="13845" max="13845" width="7.5703125" bestFit="1" customWidth="1"/>
    <col min="13846" max="13846" width="14.140625" customWidth="1"/>
    <col min="13848" max="13848" width="10.85546875" bestFit="1" customWidth="1"/>
    <col min="14086" max="14086" width="9.7109375" bestFit="1" customWidth="1"/>
    <col min="14087" max="14087" width="7.5703125" bestFit="1" customWidth="1"/>
    <col min="14088" max="14088" width="12.42578125" bestFit="1" customWidth="1"/>
    <col min="14089" max="14089" width="9.140625" customWidth="1"/>
    <col min="14090" max="14090" width="6" bestFit="1" customWidth="1"/>
    <col min="14091" max="14091" width="7.5703125" bestFit="1" customWidth="1"/>
    <col min="14092" max="14092" width="9.85546875" bestFit="1" customWidth="1"/>
    <col min="14093" max="14093" width="7.5703125" customWidth="1"/>
    <col min="14094" max="14094" width="10.85546875" bestFit="1" customWidth="1"/>
    <col min="14095" max="14095" width="7.5703125" bestFit="1" customWidth="1"/>
    <col min="14096" max="14096" width="10.42578125" bestFit="1" customWidth="1"/>
    <col min="14097" max="14097" width="7.5703125" bestFit="1" customWidth="1"/>
    <col min="14098" max="14098" width="8.28515625" bestFit="1" customWidth="1"/>
    <col min="14099" max="14099" width="7.5703125" bestFit="1" customWidth="1"/>
    <col min="14100" max="14100" width="10" bestFit="1" customWidth="1"/>
    <col min="14101" max="14101" width="7.5703125" bestFit="1" customWidth="1"/>
    <col min="14102" max="14102" width="14.140625" customWidth="1"/>
    <col min="14104" max="14104" width="10.85546875" bestFit="1" customWidth="1"/>
    <col min="14342" max="14342" width="9.7109375" bestFit="1" customWidth="1"/>
    <col min="14343" max="14343" width="7.5703125" bestFit="1" customWidth="1"/>
    <col min="14344" max="14344" width="12.42578125" bestFit="1" customWidth="1"/>
    <col min="14345" max="14345" width="9.140625" customWidth="1"/>
    <col min="14346" max="14346" width="6" bestFit="1" customWidth="1"/>
    <col min="14347" max="14347" width="7.5703125" bestFit="1" customWidth="1"/>
    <col min="14348" max="14348" width="9.85546875" bestFit="1" customWidth="1"/>
    <col min="14349" max="14349" width="7.5703125" customWidth="1"/>
    <col min="14350" max="14350" width="10.85546875" bestFit="1" customWidth="1"/>
    <col min="14351" max="14351" width="7.5703125" bestFit="1" customWidth="1"/>
    <col min="14352" max="14352" width="10.42578125" bestFit="1" customWidth="1"/>
    <col min="14353" max="14353" width="7.5703125" bestFit="1" customWidth="1"/>
    <col min="14354" max="14354" width="8.28515625" bestFit="1" customWidth="1"/>
    <col min="14355" max="14355" width="7.5703125" bestFit="1" customWidth="1"/>
    <col min="14356" max="14356" width="10" bestFit="1" customWidth="1"/>
    <col min="14357" max="14357" width="7.5703125" bestFit="1" customWidth="1"/>
    <col min="14358" max="14358" width="14.140625" customWidth="1"/>
    <col min="14360" max="14360" width="10.85546875" bestFit="1" customWidth="1"/>
    <col min="14598" max="14598" width="9.7109375" bestFit="1" customWidth="1"/>
    <col min="14599" max="14599" width="7.5703125" bestFit="1" customWidth="1"/>
    <col min="14600" max="14600" width="12.42578125" bestFit="1" customWidth="1"/>
    <col min="14601" max="14601" width="9.140625" customWidth="1"/>
    <col min="14602" max="14602" width="6" bestFit="1" customWidth="1"/>
    <col min="14603" max="14603" width="7.5703125" bestFit="1" customWidth="1"/>
    <col min="14604" max="14604" width="9.85546875" bestFit="1" customWidth="1"/>
    <col min="14605" max="14605" width="7.5703125" customWidth="1"/>
    <col min="14606" max="14606" width="10.85546875" bestFit="1" customWidth="1"/>
    <col min="14607" max="14607" width="7.5703125" bestFit="1" customWidth="1"/>
    <col min="14608" max="14608" width="10.42578125" bestFit="1" customWidth="1"/>
    <col min="14609" max="14609" width="7.5703125" bestFit="1" customWidth="1"/>
    <col min="14610" max="14610" width="8.28515625" bestFit="1" customWidth="1"/>
    <col min="14611" max="14611" width="7.5703125" bestFit="1" customWidth="1"/>
    <col min="14612" max="14612" width="10" bestFit="1" customWidth="1"/>
    <col min="14613" max="14613" width="7.5703125" bestFit="1" customWidth="1"/>
    <col min="14614" max="14614" width="14.140625" customWidth="1"/>
    <col min="14616" max="14616" width="10.85546875" bestFit="1" customWidth="1"/>
    <col min="14854" max="14854" width="9.7109375" bestFit="1" customWidth="1"/>
    <col min="14855" max="14855" width="7.5703125" bestFit="1" customWidth="1"/>
    <col min="14856" max="14856" width="12.42578125" bestFit="1" customWidth="1"/>
    <col min="14857" max="14857" width="9.140625" customWidth="1"/>
    <col min="14858" max="14858" width="6" bestFit="1" customWidth="1"/>
    <col min="14859" max="14859" width="7.5703125" bestFit="1" customWidth="1"/>
    <col min="14860" max="14860" width="9.85546875" bestFit="1" customWidth="1"/>
    <col min="14861" max="14861" width="7.5703125" customWidth="1"/>
    <col min="14862" max="14862" width="10.85546875" bestFit="1" customWidth="1"/>
    <col min="14863" max="14863" width="7.5703125" bestFit="1" customWidth="1"/>
    <col min="14864" max="14864" width="10.42578125" bestFit="1" customWidth="1"/>
    <col min="14865" max="14865" width="7.5703125" bestFit="1" customWidth="1"/>
    <col min="14866" max="14866" width="8.28515625" bestFit="1" customWidth="1"/>
    <col min="14867" max="14867" width="7.5703125" bestFit="1" customWidth="1"/>
    <col min="14868" max="14868" width="10" bestFit="1" customWidth="1"/>
    <col min="14869" max="14869" width="7.5703125" bestFit="1" customWidth="1"/>
    <col min="14870" max="14870" width="14.140625" customWidth="1"/>
    <col min="14872" max="14872" width="10.85546875" bestFit="1" customWidth="1"/>
    <col min="15110" max="15110" width="9.7109375" bestFit="1" customWidth="1"/>
    <col min="15111" max="15111" width="7.5703125" bestFit="1" customWidth="1"/>
    <col min="15112" max="15112" width="12.42578125" bestFit="1" customWidth="1"/>
    <col min="15113" max="15113" width="9.140625" customWidth="1"/>
    <col min="15114" max="15114" width="6" bestFit="1" customWidth="1"/>
    <col min="15115" max="15115" width="7.5703125" bestFit="1" customWidth="1"/>
    <col min="15116" max="15116" width="9.85546875" bestFit="1" customWidth="1"/>
    <col min="15117" max="15117" width="7.5703125" customWidth="1"/>
    <col min="15118" max="15118" width="10.85546875" bestFit="1" customWidth="1"/>
    <col min="15119" max="15119" width="7.5703125" bestFit="1" customWidth="1"/>
    <col min="15120" max="15120" width="10.42578125" bestFit="1" customWidth="1"/>
    <col min="15121" max="15121" width="7.5703125" bestFit="1" customWidth="1"/>
    <col min="15122" max="15122" width="8.28515625" bestFit="1" customWidth="1"/>
    <col min="15123" max="15123" width="7.5703125" bestFit="1" customWidth="1"/>
    <col min="15124" max="15124" width="10" bestFit="1" customWidth="1"/>
    <col min="15125" max="15125" width="7.5703125" bestFit="1" customWidth="1"/>
    <col min="15126" max="15126" width="14.140625" customWidth="1"/>
    <col min="15128" max="15128" width="10.85546875" bestFit="1" customWidth="1"/>
    <col min="15366" max="15366" width="9.7109375" bestFit="1" customWidth="1"/>
    <col min="15367" max="15367" width="7.5703125" bestFit="1" customWidth="1"/>
    <col min="15368" max="15368" width="12.42578125" bestFit="1" customWidth="1"/>
    <col min="15369" max="15369" width="9.140625" customWidth="1"/>
    <col min="15370" max="15370" width="6" bestFit="1" customWidth="1"/>
    <col min="15371" max="15371" width="7.5703125" bestFit="1" customWidth="1"/>
    <col min="15372" max="15372" width="9.85546875" bestFit="1" customWidth="1"/>
    <col min="15373" max="15373" width="7.5703125" customWidth="1"/>
    <col min="15374" max="15374" width="10.85546875" bestFit="1" customWidth="1"/>
    <col min="15375" max="15375" width="7.5703125" bestFit="1" customWidth="1"/>
    <col min="15376" max="15376" width="10.42578125" bestFit="1" customWidth="1"/>
    <col min="15377" max="15377" width="7.5703125" bestFit="1" customWidth="1"/>
    <col min="15378" max="15378" width="8.28515625" bestFit="1" customWidth="1"/>
    <col min="15379" max="15379" width="7.5703125" bestFit="1" customWidth="1"/>
    <col min="15380" max="15380" width="10" bestFit="1" customWidth="1"/>
    <col min="15381" max="15381" width="7.5703125" bestFit="1" customWidth="1"/>
    <col min="15382" max="15382" width="14.140625" customWidth="1"/>
    <col min="15384" max="15384" width="10.85546875" bestFit="1" customWidth="1"/>
    <col min="15622" max="15622" width="9.7109375" bestFit="1" customWidth="1"/>
    <col min="15623" max="15623" width="7.5703125" bestFit="1" customWidth="1"/>
    <col min="15624" max="15624" width="12.42578125" bestFit="1" customWidth="1"/>
    <col min="15625" max="15625" width="9.140625" customWidth="1"/>
    <col min="15626" max="15626" width="6" bestFit="1" customWidth="1"/>
    <col min="15627" max="15627" width="7.5703125" bestFit="1" customWidth="1"/>
    <col min="15628" max="15628" width="9.85546875" bestFit="1" customWidth="1"/>
    <col min="15629" max="15629" width="7.5703125" customWidth="1"/>
    <col min="15630" max="15630" width="10.85546875" bestFit="1" customWidth="1"/>
    <col min="15631" max="15631" width="7.5703125" bestFit="1" customWidth="1"/>
    <col min="15632" max="15632" width="10.42578125" bestFit="1" customWidth="1"/>
    <col min="15633" max="15633" width="7.5703125" bestFit="1" customWidth="1"/>
    <col min="15634" max="15634" width="8.28515625" bestFit="1" customWidth="1"/>
    <col min="15635" max="15635" width="7.5703125" bestFit="1" customWidth="1"/>
    <col min="15636" max="15636" width="10" bestFit="1" customWidth="1"/>
    <col min="15637" max="15637" width="7.5703125" bestFit="1" customWidth="1"/>
    <col min="15638" max="15638" width="14.140625" customWidth="1"/>
    <col min="15640" max="15640" width="10.85546875" bestFit="1" customWidth="1"/>
    <col min="15878" max="15878" width="9.7109375" bestFit="1" customWidth="1"/>
    <col min="15879" max="15879" width="7.5703125" bestFit="1" customWidth="1"/>
    <col min="15880" max="15880" width="12.42578125" bestFit="1" customWidth="1"/>
    <col min="15881" max="15881" width="9.140625" customWidth="1"/>
    <col min="15882" max="15882" width="6" bestFit="1" customWidth="1"/>
    <col min="15883" max="15883" width="7.5703125" bestFit="1" customWidth="1"/>
    <col min="15884" max="15884" width="9.85546875" bestFit="1" customWidth="1"/>
    <col min="15885" max="15885" width="7.5703125" customWidth="1"/>
    <col min="15886" max="15886" width="10.85546875" bestFit="1" customWidth="1"/>
    <col min="15887" max="15887" width="7.5703125" bestFit="1" customWidth="1"/>
    <col min="15888" max="15888" width="10.42578125" bestFit="1" customWidth="1"/>
    <col min="15889" max="15889" width="7.5703125" bestFit="1" customWidth="1"/>
    <col min="15890" max="15890" width="8.28515625" bestFit="1" customWidth="1"/>
    <col min="15891" max="15891" width="7.5703125" bestFit="1" customWidth="1"/>
    <col min="15892" max="15892" width="10" bestFit="1" customWidth="1"/>
    <col min="15893" max="15893" width="7.5703125" bestFit="1" customWidth="1"/>
    <col min="15894" max="15894" width="14.140625" customWidth="1"/>
    <col min="15896" max="15896" width="10.85546875" bestFit="1" customWidth="1"/>
    <col min="16134" max="16134" width="9.7109375" bestFit="1" customWidth="1"/>
    <col min="16135" max="16135" width="7.5703125" bestFit="1" customWidth="1"/>
    <col min="16136" max="16136" width="12.42578125" bestFit="1" customWidth="1"/>
    <col min="16137" max="16137" width="9.140625" customWidth="1"/>
    <col min="16138" max="16138" width="6" bestFit="1" customWidth="1"/>
    <col min="16139" max="16139" width="7.5703125" bestFit="1" customWidth="1"/>
    <col min="16140" max="16140" width="9.85546875" bestFit="1" customWidth="1"/>
    <col min="16141" max="16141" width="7.5703125" customWidth="1"/>
    <col min="16142" max="16142" width="10.85546875" bestFit="1" customWidth="1"/>
    <col min="16143" max="16143" width="7.5703125" bestFit="1" customWidth="1"/>
    <col min="16144" max="16144" width="10.42578125" bestFit="1" customWidth="1"/>
    <col min="16145" max="16145" width="7.5703125" bestFit="1" customWidth="1"/>
    <col min="16146" max="16146" width="8.28515625" bestFit="1" customWidth="1"/>
    <col min="16147" max="16147" width="7.5703125" bestFit="1" customWidth="1"/>
    <col min="16148" max="16148" width="10" bestFit="1" customWidth="1"/>
    <col min="16149" max="16149" width="7.5703125" bestFit="1" customWidth="1"/>
    <col min="16150" max="16150" width="14.140625" customWidth="1"/>
    <col min="16152" max="16152" width="10.85546875" bestFit="1" customWidth="1"/>
  </cols>
  <sheetData>
    <row r="1" spans="1:41" ht="18" x14ac:dyDescent="0.25">
      <c r="A1" s="9" t="s">
        <v>35</v>
      </c>
      <c r="E1" t="s">
        <v>36</v>
      </c>
    </row>
    <row r="2" spans="1:41" ht="15.75" thickBot="1" x14ac:dyDescent="0.3"/>
    <row r="3" spans="1:41" s="10" customFormat="1" ht="29.25" customHeight="1" x14ac:dyDescent="0.25">
      <c r="A3" s="19"/>
      <c r="B3" s="21" t="s">
        <v>37</v>
      </c>
      <c r="C3" s="20" t="s">
        <v>38</v>
      </c>
      <c r="D3" s="21" t="s">
        <v>39</v>
      </c>
      <c r="E3" s="20" t="s">
        <v>38</v>
      </c>
      <c r="F3" s="22"/>
      <c r="G3" s="20" t="s">
        <v>38</v>
      </c>
      <c r="H3" s="21" t="s">
        <v>40</v>
      </c>
      <c r="I3" s="20" t="s">
        <v>38</v>
      </c>
      <c r="J3" s="21" t="s">
        <v>49</v>
      </c>
      <c r="K3" s="20" t="s">
        <v>38</v>
      </c>
      <c r="L3" s="21" t="s">
        <v>41</v>
      </c>
      <c r="M3" s="20" t="s">
        <v>38</v>
      </c>
      <c r="N3" s="21" t="s">
        <v>42</v>
      </c>
      <c r="O3" s="20" t="s">
        <v>38</v>
      </c>
      <c r="P3" s="21" t="s">
        <v>43</v>
      </c>
      <c r="Q3" s="20" t="s">
        <v>38</v>
      </c>
      <c r="R3" s="22" t="s">
        <v>44</v>
      </c>
      <c r="S3" s="20" t="s">
        <v>38</v>
      </c>
      <c r="T3" s="21" t="s">
        <v>45</v>
      </c>
      <c r="U3" s="20" t="s">
        <v>38</v>
      </c>
      <c r="V3" s="21" t="s">
        <v>46</v>
      </c>
      <c r="W3" s="20" t="s">
        <v>38</v>
      </c>
      <c r="X3" s="21" t="s">
        <v>47</v>
      </c>
      <c r="Y3" s="20" t="s">
        <v>38</v>
      </c>
      <c r="Z3" s="21" t="s">
        <v>58</v>
      </c>
      <c r="AA3" s="20" t="s">
        <v>38</v>
      </c>
      <c r="AB3" s="21" t="s">
        <v>59</v>
      </c>
      <c r="AC3" s="20" t="s">
        <v>38</v>
      </c>
      <c r="AD3" s="21" t="s">
        <v>60</v>
      </c>
      <c r="AE3" s="20" t="s">
        <v>38</v>
      </c>
      <c r="AF3" s="21" t="s">
        <v>76</v>
      </c>
      <c r="AG3" s="20" t="s">
        <v>38</v>
      </c>
      <c r="AH3" s="21" t="s">
        <v>61</v>
      </c>
      <c r="AI3" s="20" t="s">
        <v>38</v>
      </c>
      <c r="AJ3" s="21" t="s">
        <v>62</v>
      </c>
      <c r="AK3" s="20" t="s">
        <v>38</v>
      </c>
      <c r="AL3" s="21" t="s">
        <v>63</v>
      </c>
      <c r="AM3" s="20" t="s">
        <v>38</v>
      </c>
      <c r="AN3" s="21" t="s">
        <v>80</v>
      </c>
      <c r="AO3" s="20" t="s">
        <v>38</v>
      </c>
    </row>
    <row r="4" spans="1:41" x14ac:dyDescent="0.25">
      <c r="A4" s="23" t="s">
        <v>0</v>
      </c>
      <c r="B4" s="12">
        <v>2.5</v>
      </c>
      <c r="C4" s="13">
        <f t="shared" ref="C4:C9" si="0">B4/B$4</f>
        <v>1</v>
      </c>
      <c r="D4" s="12">
        <v>20</v>
      </c>
      <c r="E4" s="13">
        <f t="shared" ref="E4:E9" si="1">D4/D$4</f>
        <v>1</v>
      </c>
      <c r="F4" s="12">
        <v>4.47</v>
      </c>
      <c r="G4" s="13">
        <f t="shared" ref="G4:G9" si="2">F4/F$4</f>
        <v>1</v>
      </c>
      <c r="H4" s="12">
        <v>1000</v>
      </c>
      <c r="I4" s="13">
        <f t="shared" ref="I4:I10" si="3">H4/H$4</f>
        <v>1</v>
      </c>
      <c r="J4" s="16">
        <v>1250</v>
      </c>
      <c r="K4" s="13">
        <f t="shared" ref="K4:M11" si="4">J4/J$4</f>
        <v>1</v>
      </c>
      <c r="L4" s="12">
        <v>1875</v>
      </c>
      <c r="M4" s="13">
        <f t="shared" si="4"/>
        <v>1</v>
      </c>
      <c r="N4" s="12">
        <v>7.5</v>
      </c>
      <c r="O4" s="13">
        <f t="shared" ref="O4:O9" si="5">N4/N$4</f>
        <v>1</v>
      </c>
      <c r="P4" s="12">
        <v>0.30599999999999999</v>
      </c>
      <c r="Q4" s="13">
        <f t="shared" ref="Q4:Q10" si="6">P4/P$4</f>
        <v>1</v>
      </c>
      <c r="R4" s="12">
        <v>1000</v>
      </c>
      <c r="S4" s="13">
        <f t="shared" ref="S4:S9" si="7">R4/R$4</f>
        <v>1</v>
      </c>
      <c r="T4" s="12">
        <v>0.41</v>
      </c>
      <c r="U4" s="13">
        <f t="shared" ref="U4:U9" si="8">T4/T$4</f>
        <v>1</v>
      </c>
      <c r="V4" s="12">
        <v>0.1</v>
      </c>
      <c r="W4" s="13">
        <f t="shared" ref="W4:W9" si="9">V4/V$4</f>
        <v>1</v>
      </c>
      <c r="X4" s="12">
        <v>3200</v>
      </c>
      <c r="Y4" s="13">
        <f t="shared" ref="Y4:AG11" si="10">X4/X$4</f>
        <v>1</v>
      </c>
      <c r="Z4" s="12">
        <v>0.02</v>
      </c>
      <c r="AA4" s="13">
        <f t="shared" si="10"/>
        <v>1</v>
      </c>
      <c r="AB4" s="12">
        <v>0.4</v>
      </c>
      <c r="AC4" s="13">
        <f t="shared" si="10"/>
        <v>1</v>
      </c>
      <c r="AD4" s="12">
        <v>5</v>
      </c>
      <c r="AE4" s="13">
        <f t="shared" si="10"/>
        <v>1</v>
      </c>
      <c r="AF4" s="43">
        <v>0.05</v>
      </c>
      <c r="AG4" s="13">
        <f t="shared" si="10"/>
        <v>1</v>
      </c>
      <c r="AH4" s="12">
        <v>7.0000000000000007E-2</v>
      </c>
      <c r="AI4" s="13">
        <f t="shared" ref="AI4:AI9" si="11">AH4/AH$4</f>
        <v>1</v>
      </c>
      <c r="AJ4" s="12">
        <v>0.56999999999999995</v>
      </c>
      <c r="AK4" s="13">
        <f t="shared" ref="AK4:AK9" si="12">AJ4/AJ$4</f>
        <v>1</v>
      </c>
      <c r="AL4" s="12">
        <v>4</v>
      </c>
      <c r="AM4" s="13">
        <f t="shared" ref="AM4:AM11" si="13">AL4/AL$4</f>
        <v>1</v>
      </c>
      <c r="AN4" s="12">
        <v>3.84</v>
      </c>
      <c r="AO4" s="13">
        <f t="shared" ref="AO4:AO9" si="14">AN4/AN$4</f>
        <v>1</v>
      </c>
    </row>
    <row r="5" spans="1:41" x14ac:dyDescent="0.25">
      <c r="A5" s="23" t="s">
        <v>2</v>
      </c>
      <c r="B5" s="12">
        <v>0.02</v>
      </c>
      <c r="C5" s="13">
        <f t="shared" si="0"/>
        <v>8.0000000000000002E-3</v>
      </c>
      <c r="D5" s="12">
        <v>7.5</v>
      </c>
      <c r="E5" s="13">
        <f t="shared" si="1"/>
        <v>0.375</v>
      </c>
      <c r="F5" s="12">
        <v>1.9E-2</v>
      </c>
      <c r="G5" s="13">
        <f t="shared" si="2"/>
        <v>4.2505592841163313E-3</v>
      </c>
      <c r="H5" s="12">
        <v>20</v>
      </c>
      <c r="I5" s="13">
        <f t="shared" si="3"/>
        <v>0.02</v>
      </c>
      <c r="J5" s="16"/>
      <c r="K5" s="13"/>
      <c r="L5" s="12">
        <v>92</v>
      </c>
      <c r="M5" s="13">
        <f t="shared" si="4"/>
        <v>4.9066666666666668E-2</v>
      </c>
      <c r="N5" s="12">
        <v>0.28000000000000003</v>
      </c>
      <c r="O5" s="13">
        <f t="shared" si="5"/>
        <v>3.7333333333333336E-2</v>
      </c>
      <c r="P5" s="12">
        <v>6.0000000000000001E-3</v>
      </c>
      <c r="Q5" s="13">
        <f t="shared" si="6"/>
        <v>1.9607843137254902E-2</v>
      </c>
      <c r="R5" s="12">
        <v>500</v>
      </c>
      <c r="S5" s="13">
        <f t="shared" si="7"/>
        <v>0.5</v>
      </c>
      <c r="T5" s="12">
        <v>1E-4</v>
      </c>
      <c r="U5" s="13">
        <f t="shared" si="8"/>
        <v>2.4390243902439027E-4</v>
      </c>
      <c r="V5" s="12">
        <v>6.0000000000000001E-3</v>
      </c>
      <c r="W5" s="13">
        <f t="shared" si="9"/>
        <v>0.06</v>
      </c>
      <c r="X5" s="12">
        <v>1</v>
      </c>
      <c r="Y5" s="13">
        <f t="shared" si="10"/>
        <v>3.1250000000000001E-4</v>
      </c>
      <c r="Z5" s="12">
        <v>3.0000000000000001E-3</v>
      </c>
      <c r="AA5" s="13">
        <f t="shared" si="10"/>
        <v>0.15</v>
      </c>
      <c r="AB5" s="12">
        <v>0.05</v>
      </c>
      <c r="AC5" s="13">
        <f t="shared" si="10"/>
        <v>0.125</v>
      </c>
      <c r="AD5" s="12">
        <v>2.5</v>
      </c>
      <c r="AE5" s="13">
        <f t="shared" si="10"/>
        <v>0.5</v>
      </c>
      <c r="AF5" s="43"/>
      <c r="AG5" s="13">
        <f t="shared" si="10"/>
        <v>0</v>
      </c>
      <c r="AH5" s="12">
        <v>0.01</v>
      </c>
      <c r="AI5" s="13">
        <f t="shared" si="11"/>
        <v>0.14285714285714285</v>
      </c>
      <c r="AJ5" s="12">
        <v>0.28000000000000003</v>
      </c>
      <c r="AK5" s="13">
        <f t="shared" si="12"/>
        <v>0.49122807017543868</v>
      </c>
      <c r="AL5" s="12">
        <v>1.5</v>
      </c>
      <c r="AM5" s="13">
        <f t="shared" si="13"/>
        <v>0.375</v>
      </c>
      <c r="AN5" s="12">
        <v>0.53</v>
      </c>
      <c r="AO5" s="13">
        <f t="shared" si="14"/>
        <v>0.13802083333333334</v>
      </c>
    </row>
    <row r="6" spans="1:41" x14ac:dyDescent="0.25">
      <c r="A6" s="23" t="s">
        <v>3</v>
      </c>
      <c r="B6" s="12">
        <v>0.01</v>
      </c>
      <c r="C6" s="13">
        <f t="shared" si="0"/>
        <v>4.0000000000000001E-3</v>
      </c>
      <c r="D6" s="12">
        <v>0.5</v>
      </c>
      <c r="E6" s="13">
        <f t="shared" si="1"/>
        <v>2.5000000000000001E-2</v>
      </c>
      <c r="F6" s="12">
        <v>6.7000000000000004E-2</v>
      </c>
      <c r="G6" s="13">
        <f t="shared" si="2"/>
        <v>1.498881431767338E-2</v>
      </c>
      <c r="H6" s="12">
        <v>20</v>
      </c>
      <c r="I6" s="13">
        <f t="shared" si="3"/>
        <v>0.02</v>
      </c>
      <c r="J6" s="16"/>
      <c r="K6" s="13"/>
      <c r="L6" s="12">
        <v>43</v>
      </c>
      <c r="M6" s="13">
        <f t="shared" si="4"/>
        <v>2.2933333333333333E-2</v>
      </c>
      <c r="N6" s="12">
        <v>0.24</v>
      </c>
      <c r="O6" s="13">
        <f t="shared" si="5"/>
        <v>3.2000000000000001E-2</v>
      </c>
      <c r="P6" s="12">
        <v>1.2E-2</v>
      </c>
      <c r="Q6" s="13">
        <f t="shared" si="6"/>
        <v>3.9215686274509803E-2</v>
      </c>
      <c r="R6" s="12">
        <v>5</v>
      </c>
      <c r="S6" s="13">
        <f t="shared" si="7"/>
        <v>5.0000000000000001E-3</v>
      </c>
      <c r="T6" s="12">
        <v>1E-3</v>
      </c>
      <c r="U6" s="13">
        <f t="shared" si="8"/>
        <v>2.4390243902439024E-3</v>
      </c>
      <c r="V6" s="12">
        <v>4.0000000000000001E-3</v>
      </c>
      <c r="W6" s="13">
        <f t="shared" si="9"/>
        <v>0.04</v>
      </c>
      <c r="X6" s="12">
        <v>9</v>
      </c>
      <c r="Y6" s="13">
        <f t="shared" si="10"/>
        <v>2.8124999999999999E-3</v>
      </c>
      <c r="Z6" s="12">
        <v>1E-3</v>
      </c>
      <c r="AA6" s="13">
        <f t="shared" si="10"/>
        <v>0.05</v>
      </c>
      <c r="AB6" s="12">
        <v>1.4999999999999999E-2</v>
      </c>
      <c r="AC6" s="13">
        <f t="shared" si="10"/>
        <v>3.7499999999999999E-2</v>
      </c>
      <c r="AD6" s="12">
        <v>0.5</v>
      </c>
      <c r="AE6" s="13">
        <f t="shared" si="10"/>
        <v>0.1</v>
      </c>
      <c r="AF6" s="43">
        <v>1E-3</v>
      </c>
      <c r="AG6" s="13">
        <f t="shared" si="10"/>
        <v>0.02</v>
      </c>
      <c r="AH6" s="12">
        <v>4.0000000000000001E-3</v>
      </c>
      <c r="AI6" s="13">
        <f t="shared" si="11"/>
        <v>5.7142857142857141E-2</v>
      </c>
      <c r="AJ6" s="12">
        <v>5.0000000000000001E-3</v>
      </c>
      <c r="AK6" s="13">
        <f t="shared" si="12"/>
        <v>8.7719298245614048E-3</v>
      </c>
      <c r="AL6" s="12">
        <v>0.1</v>
      </c>
      <c r="AM6" s="13">
        <f t="shared" si="13"/>
        <v>2.5000000000000001E-2</v>
      </c>
      <c r="AN6" s="12">
        <v>0.13</v>
      </c>
      <c r="AO6" s="13">
        <f t="shared" si="14"/>
        <v>3.3854166666666671E-2</v>
      </c>
    </row>
    <row r="7" spans="1:41" x14ac:dyDescent="0.25">
      <c r="A7" s="23" t="s">
        <v>4</v>
      </c>
      <c r="B7" s="12">
        <v>0.5</v>
      </c>
      <c r="C7" s="13">
        <f t="shared" si="0"/>
        <v>0.2</v>
      </c>
      <c r="D7" s="12">
        <v>2.5</v>
      </c>
      <c r="E7" s="13">
        <f t="shared" si="1"/>
        <v>0.125</v>
      </c>
      <c r="F7" s="12">
        <v>0.54</v>
      </c>
      <c r="G7" s="13">
        <f t="shared" si="2"/>
        <v>0.1208053691275168</v>
      </c>
      <c r="H7" s="12">
        <v>60</v>
      </c>
      <c r="I7" s="13">
        <f t="shared" si="3"/>
        <v>0.06</v>
      </c>
      <c r="J7" s="16">
        <v>50</v>
      </c>
      <c r="K7" s="13">
        <f t="shared" si="4"/>
        <v>0.04</v>
      </c>
      <c r="L7" s="12">
        <v>70</v>
      </c>
      <c r="M7" s="13">
        <f t="shared" si="4"/>
        <v>3.7333333333333336E-2</v>
      </c>
      <c r="N7" s="12">
        <v>1.3</v>
      </c>
      <c r="O7" s="13">
        <f t="shared" si="5"/>
        <v>0.17333333333333334</v>
      </c>
      <c r="P7" s="12">
        <v>2.1000000000000001E-2</v>
      </c>
      <c r="Q7" s="13">
        <f t="shared" si="6"/>
        <v>6.8627450980392163E-2</v>
      </c>
      <c r="R7" s="12">
        <v>520</v>
      </c>
      <c r="S7" s="13">
        <f t="shared" si="7"/>
        <v>0.52</v>
      </c>
      <c r="T7" s="12">
        <v>8.0000000000000002E-3</v>
      </c>
      <c r="U7" s="13">
        <f t="shared" si="8"/>
        <v>1.9512195121951219E-2</v>
      </c>
      <c r="V7" s="12">
        <v>4.0000000000000001E-3</v>
      </c>
      <c r="W7" s="13">
        <f t="shared" si="9"/>
        <v>0.04</v>
      </c>
      <c r="X7" s="12">
        <v>90</v>
      </c>
      <c r="Y7" s="13">
        <f t="shared" si="10"/>
        <v>2.8125000000000001E-2</v>
      </c>
      <c r="Z7" s="12">
        <v>1E-3</v>
      </c>
      <c r="AA7" s="13">
        <f t="shared" si="10"/>
        <v>0.05</v>
      </c>
      <c r="AB7" s="12">
        <v>0.02</v>
      </c>
      <c r="AC7" s="13">
        <f t="shared" si="10"/>
        <v>4.9999999999999996E-2</v>
      </c>
      <c r="AD7" s="12">
        <v>0.5</v>
      </c>
      <c r="AE7" s="13">
        <f t="shared" si="10"/>
        <v>0.1</v>
      </c>
      <c r="AF7" s="43"/>
      <c r="AG7" s="13">
        <f t="shared" si="10"/>
        <v>0</v>
      </c>
      <c r="AH7" s="12">
        <v>2.5000000000000001E-2</v>
      </c>
      <c r="AI7" s="13">
        <f t="shared" si="11"/>
        <v>0.35714285714285715</v>
      </c>
      <c r="AJ7" s="12">
        <v>2.1000000000000001E-2</v>
      </c>
      <c r="AK7" s="13">
        <f t="shared" si="12"/>
        <v>3.6842105263157898E-2</v>
      </c>
      <c r="AL7" s="12">
        <v>0.5</v>
      </c>
      <c r="AM7" s="13">
        <f t="shared" si="13"/>
        <v>0.125</v>
      </c>
      <c r="AN7" s="12">
        <v>0.52</v>
      </c>
      <c r="AO7" s="13">
        <f t="shared" si="14"/>
        <v>0.13541666666666669</v>
      </c>
    </row>
    <row r="8" spans="1:41" x14ac:dyDescent="0.25">
      <c r="A8" s="23" t="s">
        <v>1</v>
      </c>
      <c r="B8" s="12">
        <v>0.5</v>
      </c>
      <c r="C8" s="13">
        <f t="shared" si="0"/>
        <v>0.2</v>
      </c>
      <c r="D8" s="12">
        <v>20</v>
      </c>
      <c r="E8" s="13">
        <f t="shared" si="1"/>
        <v>1</v>
      </c>
      <c r="F8" s="12">
        <v>0.25</v>
      </c>
      <c r="G8" s="13">
        <f t="shared" si="2"/>
        <v>5.5928411633109625E-2</v>
      </c>
      <c r="H8" s="12">
        <v>400</v>
      </c>
      <c r="I8" s="13">
        <f t="shared" si="3"/>
        <v>0.4</v>
      </c>
      <c r="J8" s="16">
        <v>65</v>
      </c>
      <c r="K8" s="13">
        <f t="shared" si="4"/>
        <v>5.1999999999999998E-2</v>
      </c>
      <c r="L8" s="12">
        <v>715</v>
      </c>
      <c r="M8" s="13">
        <f t="shared" si="4"/>
        <v>0.38133333333333336</v>
      </c>
      <c r="N8" s="12">
        <v>3.3</v>
      </c>
      <c r="O8" s="13">
        <f t="shared" si="5"/>
        <v>0.44</v>
      </c>
      <c r="P8" s="12">
        <v>0.122</v>
      </c>
      <c r="Q8" s="13">
        <f t="shared" si="6"/>
        <v>0.39869281045751631</v>
      </c>
      <c r="R8" s="12">
        <v>500</v>
      </c>
      <c r="S8" s="13">
        <f t="shared" si="7"/>
        <v>0.5</v>
      </c>
      <c r="T8" s="12">
        <v>1.4999999999999999E-2</v>
      </c>
      <c r="U8" s="13">
        <f t="shared" si="8"/>
        <v>3.6585365853658534E-2</v>
      </c>
      <c r="V8" s="12">
        <v>5.7500000000000002E-2</v>
      </c>
      <c r="W8" s="13">
        <f t="shared" si="9"/>
        <v>0.57499999999999996</v>
      </c>
      <c r="X8" s="12">
        <v>118</v>
      </c>
      <c r="Y8" s="13">
        <f t="shared" si="10"/>
        <v>3.6874999999999998E-2</v>
      </c>
      <c r="Z8" s="12">
        <v>0.01</v>
      </c>
      <c r="AA8" s="13">
        <f t="shared" si="10"/>
        <v>0.5</v>
      </c>
      <c r="AB8" s="12">
        <v>0.06</v>
      </c>
      <c r="AC8" s="13">
        <f t="shared" si="10"/>
        <v>0.15</v>
      </c>
      <c r="AD8" s="12">
        <v>2.5</v>
      </c>
      <c r="AE8" s="13">
        <f t="shared" si="10"/>
        <v>0.5</v>
      </c>
      <c r="AF8" s="43">
        <v>0.02</v>
      </c>
      <c r="AG8" s="13">
        <f t="shared" si="10"/>
        <v>0.39999999999999997</v>
      </c>
      <c r="AH8" s="12">
        <v>0.04</v>
      </c>
      <c r="AI8" s="13">
        <f t="shared" si="11"/>
        <v>0.5714285714285714</v>
      </c>
      <c r="AJ8" s="12">
        <v>0.6</v>
      </c>
      <c r="AK8" s="13">
        <f t="shared" si="12"/>
        <v>1.0526315789473684</v>
      </c>
      <c r="AL8" s="12">
        <v>4</v>
      </c>
      <c r="AM8" s="13">
        <f t="shared" si="13"/>
        <v>1</v>
      </c>
      <c r="AN8" s="12">
        <v>2.57</v>
      </c>
      <c r="AO8" s="13">
        <f t="shared" si="14"/>
        <v>0.66927083333333337</v>
      </c>
    </row>
    <row r="9" spans="1:41" x14ac:dyDescent="0.25">
      <c r="A9" s="23" t="s">
        <v>5</v>
      </c>
      <c r="B9" s="12">
        <v>0.05</v>
      </c>
      <c r="C9" s="13">
        <f t="shared" si="0"/>
        <v>0.02</v>
      </c>
      <c r="D9" s="12">
        <v>7.5</v>
      </c>
      <c r="E9" s="13">
        <f t="shared" si="1"/>
        <v>0.375</v>
      </c>
      <c r="F9" s="12">
        <v>0.25</v>
      </c>
      <c r="G9" s="13">
        <f t="shared" si="2"/>
        <v>5.5928411633109625E-2</v>
      </c>
      <c r="H9" s="12">
        <v>20</v>
      </c>
      <c r="I9" s="13">
        <f t="shared" si="3"/>
        <v>0.02</v>
      </c>
      <c r="J9" s="16"/>
      <c r="K9" s="13"/>
      <c r="L9" s="12">
        <v>80</v>
      </c>
      <c r="M9" s="13">
        <f t="shared" si="4"/>
        <v>4.2666666666666665E-2</v>
      </c>
      <c r="N9" s="12">
        <v>1.3</v>
      </c>
      <c r="O9" s="13">
        <f t="shared" si="5"/>
        <v>0.17333333333333334</v>
      </c>
      <c r="P9" s="12">
        <v>6.0000000000000001E-3</v>
      </c>
      <c r="Q9" s="13">
        <f t="shared" si="6"/>
        <v>1.9607843137254902E-2</v>
      </c>
      <c r="R9" s="12">
        <v>500</v>
      </c>
      <c r="S9" s="13">
        <f t="shared" si="7"/>
        <v>0.5</v>
      </c>
      <c r="T9" s="12">
        <v>8.0000000000000004E-4</v>
      </c>
      <c r="U9" s="13">
        <f t="shared" si="8"/>
        <v>1.9512195121951222E-3</v>
      </c>
      <c r="V9" s="12">
        <v>2E-3</v>
      </c>
      <c r="W9" s="13">
        <f t="shared" si="9"/>
        <v>0.02</v>
      </c>
      <c r="X9" s="12">
        <v>7</v>
      </c>
      <c r="Y9" s="13">
        <f t="shared" si="10"/>
        <v>2.1875000000000002E-3</v>
      </c>
      <c r="Z9" s="12"/>
      <c r="AA9" s="13"/>
      <c r="AB9" s="12">
        <v>0.02</v>
      </c>
      <c r="AC9" s="13">
        <f t="shared" si="10"/>
        <v>4.9999999999999996E-2</v>
      </c>
      <c r="AD9" s="12">
        <v>0.5</v>
      </c>
      <c r="AE9" s="13">
        <f t="shared" si="10"/>
        <v>0.1</v>
      </c>
      <c r="AF9" s="43">
        <v>2E-3</v>
      </c>
      <c r="AG9" s="13">
        <f t="shared" si="10"/>
        <v>0.04</v>
      </c>
      <c r="AH9" s="12">
        <v>2.5000000000000001E-2</v>
      </c>
      <c r="AI9" s="13">
        <f t="shared" si="11"/>
        <v>0.35714285714285715</v>
      </c>
      <c r="AJ9" s="12">
        <v>0.35</v>
      </c>
      <c r="AK9" s="13">
        <f t="shared" si="12"/>
        <v>0.61403508771929827</v>
      </c>
      <c r="AL9" s="12">
        <v>1.5</v>
      </c>
      <c r="AM9" s="13">
        <f t="shared" si="13"/>
        <v>0.375</v>
      </c>
      <c r="AN9" s="12">
        <v>0.53</v>
      </c>
      <c r="AO9" s="13">
        <f t="shared" si="14"/>
        <v>0.13802083333333334</v>
      </c>
    </row>
    <row r="10" spans="1:41" x14ac:dyDescent="0.25">
      <c r="A10" s="23" t="s">
        <v>6</v>
      </c>
      <c r="B10" s="12"/>
      <c r="C10" s="13"/>
      <c r="D10" s="12"/>
      <c r="E10" s="13"/>
      <c r="F10" s="12"/>
      <c r="G10" s="13"/>
      <c r="H10" s="12">
        <v>10</v>
      </c>
      <c r="I10" s="13">
        <f t="shared" si="3"/>
        <v>0.01</v>
      </c>
      <c r="J10" s="16"/>
      <c r="K10" s="13"/>
      <c r="L10" s="12">
        <v>6.3</v>
      </c>
      <c r="M10" s="13">
        <f t="shared" si="4"/>
        <v>3.3599999999999997E-3</v>
      </c>
      <c r="N10" s="12"/>
      <c r="O10" s="18"/>
      <c r="P10" s="12">
        <v>2E-3</v>
      </c>
      <c r="Q10" s="13">
        <f t="shared" si="6"/>
        <v>6.5359477124183009E-3</v>
      </c>
      <c r="R10" s="12"/>
      <c r="S10" s="18"/>
      <c r="T10" s="12"/>
      <c r="U10" s="18"/>
      <c r="V10" s="12"/>
      <c r="W10" s="18"/>
      <c r="X10" s="12"/>
      <c r="Y10" s="13"/>
      <c r="Z10" s="12"/>
      <c r="AA10" s="13"/>
      <c r="AB10" s="12"/>
      <c r="AC10" s="13"/>
      <c r="AD10" s="12"/>
      <c r="AE10" s="13"/>
      <c r="AF10" s="43"/>
      <c r="AG10" s="43"/>
      <c r="AH10" s="12"/>
      <c r="AI10" s="13"/>
      <c r="AJ10" s="12"/>
      <c r="AK10" s="13"/>
      <c r="AL10" s="12"/>
      <c r="AM10" s="13"/>
      <c r="AN10" s="12"/>
      <c r="AO10" s="13"/>
    </row>
    <row r="11" spans="1:41" ht="15.75" thickBot="1" x14ac:dyDescent="0.3">
      <c r="A11" s="24" t="s">
        <v>48</v>
      </c>
      <c r="B11" s="14"/>
      <c r="C11" s="15"/>
      <c r="D11" s="14"/>
      <c r="E11" s="15"/>
      <c r="F11" s="14"/>
      <c r="G11" s="15"/>
      <c r="H11" s="14"/>
      <c r="I11" s="15"/>
      <c r="J11" s="14"/>
      <c r="K11" s="17"/>
      <c r="L11" s="14">
        <v>25</v>
      </c>
      <c r="M11" s="17">
        <f t="shared" si="4"/>
        <v>1.3333333333333334E-2</v>
      </c>
      <c r="N11" s="14"/>
      <c r="O11" s="15"/>
      <c r="P11" s="14"/>
      <c r="Q11" s="15"/>
      <c r="R11" s="14"/>
      <c r="S11" s="15"/>
      <c r="T11" s="14"/>
      <c r="U11" s="15"/>
      <c r="V11" s="14"/>
      <c r="W11" s="15"/>
      <c r="X11" s="14">
        <v>4</v>
      </c>
      <c r="Y11" s="17">
        <f t="shared" si="10"/>
        <v>1.25E-3</v>
      </c>
      <c r="Z11" s="14"/>
      <c r="AA11" s="17"/>
      <c r="AB11" s="14"/>
      <c r="AC11" s="17"/>
      <c r="AD11" s="14"/>
      <c r="AE11" s="17"/>
      <c r="AF11" s="44"/>
      <c r="AG11" s="44"/>
      <c r="AH11" s="14"/>
      <c r="AI11" s="17"/>
      <c r="AJ11" s="14"/>
      <c r="AK11" s="17"/>
      <c r="AL11" s="14">
        <v>0.03</v>
      </c>
      <c r="AM11" s="17">
        <f t="shared" si="13"/>
        <v>7.4999999999999997E-3</v>
      </c>
      <c r="AN11" s="14"/>
      <c r="AO11" s="17"/>
    </row>
    <row r="12" spans="1:41" x14ac:dyDescent="0.25">
      <c r="A12" s="2"/>
    </row>
    <row r="13" spans="1:41" x14ac:dyDescent="0.25">
      <c r="A13" s="2"/>
    </row>
    <row r="14" spans="1:41" x14ac:dyDescent="0.25">
      <c r="A14" s="2"/>
    </row>
    <row r="15" spans="1:41" x14ac:dyDescent="0.25">
      <c r="A15" s="2"/>
      <c r="E15" s="3"/>
    </row>
    <row r="16" spans="1:41" x14ac:dyDescent="0.25">
      <c r="A16" s="2"/>
      <c r="B16" s="11"/>
      <c r="E16" s="3"/>
    </row>
    <row r="17" spans="1:5" x14ac:dyDescent="0.25">
      <c r="A17" s="2"/>
      <c r="B17" s="11"/>
      <c r="E17" s="3"/>
    </row>
    <row r="18" spans="1:5" x14ac:dyDescent="0.25">
      <c r="A18" s="2"/>
      <c r="B18" s="11"/>
      <c r="E18" s="3"/>
    </row>
    <row r="19" spans="1:5" x14ac:dyDescent="0.25">
      <c r="A19" s="2"/>
      <c r="B19" s="11"/>
      <c r="E19" s="3"/>
    </row>
    <row r="20" spans="1:5" x14ac:dyDescent="0.25">
      <c r="A20" s="2"/>
      <c r="B20" s="11"/>
      <c r="E20" s="3"/>
    </row>
    <row r="21" spans="1:5" x14ac:dyDescent="0.25">
      <c r="A21" s="2"/>
      <c r="B21" s="11"/>
      <c r="E21" s="3"/>
    </row>
    <row r="22" spans="1:5" x14ac:dyDescent="0.25">
      <c r="A22" s="2"/>
      <c r="B22" s="11"/>
      <c r="E22" s="3"/>
    </row>
    <row r="23" spans="1:5" x14ac:dyDescent="0.25">
      <c r="A23" s="2"/>
      <c r="B23" s="11"/>
      <c r="E23" s="3"/>
    </row>
    <row r="24" spans="1:5" x14ac:dyDescent="0.25">
      <c r="A24" s="2"/>
      <c r="E24" s="3"/>
    </row>
    <row r="25" spans="1:5" x14ac:dyDescent="0.25">
      <c r="A25" s="2"/>
      <c r="E25" s="3"/>
    </row>
    <row r="26" spans="1:5" x14ac:dyDescent="0.25">
      <c r="A26" s="2"/>
      <c r="B26" s="11"/>
      <c r="E26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Rezept</vt:lpstr>
      <vt:lpstr>Komponenten</vt:lpstr>
      <vt:lpstr>Formulierungen</vt:lpstr>
      <vt:lpstr>B</vt:lpstr>
      <vt:lpstr>Co</vt:lpstr>
      <vt:lpstr>Cu</vt:lpstr>
      <vt:lpstr>Fe</vt:lpstr>
      <vt:lpstr>Mn</vt:lpstr>
      <vt:lpstr>Mo</vt:lpstr>
      <vt:lpstr>Na</vt:lpstr>
      <vt:lpstr>Ni</vt:lpstr>
      <vt:lpstr>Zn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</dc:creator>
  <cp:lastModifiedBy>Robert Miehle-Huang</cp:lastModifiedBy>
  <cp:lastPrinted>2010-06-18T18:34:22Z</cp:lastPrinted>
  <dcterms:created xsi:type="dcterms:W3CDTF">2010-06-18T13:55:34Z</dcterms:created>
  <dcterms:modified xsi:type="dcterms:W3CDTF">2011-03-19T15:48:27Z</dcterms:modified>
</cp:coreProperties>
</file>